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 filterPrivacy="1"/>
  <xr:revisionPtr revIDLastSave="0" documentId="8_{7B0977BF-4597-3D49-B020-8C9DF0F087C5}" xr6:coauthVersionLast="40" xr6:coauthVersionMax="40" xr10:uidLastSave="{00000000-0000-0000-0000-000000000000}"/>
  <bookViews>
    <workbookView xWindow="780" yWindow="460" windowWidth="27380" windowHeight="16000" xr2:uid="{00000000-000D-0000-FFFF-FFFF00000000}"/>
  </bookViews>
  <sheets>
    <sheet name="Foglio1" sheetId="1" r:id="rId1"/>
  </sheets>
  <definedNames>
    <definedName name="_xlnm._FilterDatabase" localSheetId="0" hidden="1">Foglio1!$A$1:$H$110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7" i="1" l="1"/>
  <c r="K118" i="1"/>
  <c r="K119" i="1"/>
  <c r="K120" i="1"/>
  <c r="K121" i="1"/>
  <c r="K122" i="1"/>
  <c r="K123" i="1"/>
  <c r="K124" i="1"/>
  <c r="K125" i="1"/>
  <c r="K116" i="1"/>
  <c r="M40" i="1"/>
  <c r="M41" i="1"/>
  <c r="M42" i="1"/>
  <c r="M43" i="1"/>
  <c r="M44" i="1"/>
  <c r="M45" i="1"/>
  <c r="M46" i="1"/>
  <c r="M47" i="1"/>
  <c r="M48" i="1"/>
  <c r="M49" i="1"/>
  <c r="M50" i="1"/>
  <c r="M23" i="1"/>
  <c r="M18" i="1"/>
  <c r="M19" i="1"/>
  <c r="M20" i="1"/>
  <c r="M21" i="1"/>
  <c r="M22" i="1"/>
  <c r="M17" i="1"/>
  <c r="K40" i="1"/>
  <c r="K41" i="1"/>
  <c r="K42" i="1"/>
  <c r="K43" i="1"/>
  <c r="K44" i="1"/>
  <c r="K45" i="1"/>
  <c r="K46" i="1"/>
  <c r="K47" i="1"/>
  <c r="K48" i="1"/>
  <c r="K49" i="1"/>
  <c r="K50" i="1"/>
  <c r="K39" i="1"/>
  <c r="K23" i="1"/>
  <c r="K19" i="1"/>
  <c r="K20" i="1"/>
  <c r="K21" i="1"/>
  <c r="K22" i="1"/>
  <c r="K18" i="1"/>
  <c r="K17" i="1"/>
  <c r="O98" i="1" l="1"/>
  <c r="O19" i="1"/>
  <c r="O101" i="1"/>
  <c r="O102" i="1"/>
  <c r="O103" i="1"/>
  <c r="O104" i="1"/>
  <c r="O105" i="1"/>
  <c r="O106" i="1"/>
  <c r="O107" i="1"/>
  <c r="O108" i="1"/>
  <c r="O109" i="1"/>
  <c r="O100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9" i="1"/>
  <c r="O72" i="1"/>
  <c r="O73" i="1"/>
  <c r="O74" i="1"/>
  <c r="O75" i="1"/>
  <c r="O76" i="1"/>
  <c r="O77" i="1"/>
  <c r="O78" i="1"/>
  <c r="O79" i="1"/>
  <c r="O80" i="1"/>
  <c r="O81" i="1"/>
  <c r="O70" i="1"/>
  <c r="O69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51" i="1"/>
  <c r="O40" i="1"/>
  <c r="O41" i="1"/>
  <c r="O42" i="1"/>
  <c r="O43" i="1"/>
  <c r="O44" i="1"/>
  <c r="O45" i="1"/>
  <c r="O46" i="1"/>
  <c r="O47" i="1"/>
  <c r="O48" i="1"/>
  <c r="O49" i="1"/>
  <c r="O50" i="1"/>
  <c r="O39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5" i="1"/>
  <c r="O24" i="1"/>
  <c r="O23" i="1"/>
  <c r="O18" i="1"/>
  <c r="O20" i="1"/>
  <c r="O21" i="1"/>
  <c r="O22" i="1"/>
  <c r="O17" i="1"/>
  <c r="O9" i="1"/>
  <c r="O10" i="1"/>
  <c r="O11" i="1"/>
  <c r="O12" i="1"/>
  <c r="O13" i="1"/>
  <c r="O14" i="1"/>
  <c r="O15" i="1"/>
  <c r="O16" i="1"/>
  <c r="O8" i="1"/>
  <c r="O3" i="1"/>
  <c r="O4" i="1"/>
  <c r="O5" i="1"/>
  <c r="O6" i="1"/>
  <c r="O7" i="1"/>
  <c r="O2" i="1"/>
  <c r="O71" i="1"/>
  <c r="O82" i="1"/>
  <c r="M101" i="1"/>
  <c r="M102" i="1"/>
  <c r="M103" i="1"/>
  <c r="M104" i="1"/>
  <c r="M105" i="1"/>
  <c r="M106" i="1"/>
  <c r="M107" i="1"/>
  <c r="M108" i="1"/>
  <c r="M109" i="1"/>
  <c r="M100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82" i="1"/>
  <c r="M72" i="1"/>
  <c r="M73" i="1"/>
  <c r="M74" i="1"/>
  <c r="M75" i="1"/>
  <c r="M76" i="1"/>
  <c r="M77" i="1"/>
  <c r="M78" i="1"/>
  <c r="M79" i="1"/>
  <c r="M80" i="1"/>
  <c r="M81" i="1"/>
  <c r="M71" i="1"/>
  <c r="M70" i="1"/>
  <c r="M69" i="1"/>
  <c r="M122" i="1" s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51" i="1"/>
  <c r="M39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24" i="1"/>
  <c r="M25" i="1"/>
  <c r="M118" i="1"/>
  <c r="M3" i="1"/>
  <c r="M4" i="1"/>
  <c r="M5" i="1"/>
  <c r="M6" i="1"/>
  <c r="M7" i="1"/>
  <c r="M2" i="1"/>
  <c r="M9" i="1"/>
  <c r="M10" i="1"/>
  <c r="M11" i="1"/>
  <c r="M12" i="1"/>
  <c r="M13" i="1"/>
  <c r="M14" i="1"/>
  <c r="M15" i="1"/>
  <c r="M16" i="1"/>
  <c r="M8" i="1"/>
  <c r="M119" i="1" l="1"/>
  <c r="M124" i="1"/>
  <c r="M117" i="1"/>
  <c r="M121" i="1"/>
  <c r="M123" i="1"/>
  <c r="M116" i="1"/>
  <c r="M125" i="1"/>
  <c r="O115" i="1"/>
  <c r="O118" i="1"/>
  <c r="O120" i="1"/>
  <c r="O121" i="1"/>
  <c r="O124" i="1"/>
  <c r="O116" i="1"/>
  <c r="O122" i="1"/>
  <c r="O117" i="1"/>
  <c r="O119" i="1"/>
  <c r="O123" i="1"/>
  <c r="O125" i="1"/>
  <c r="F110" i="1"/>
  <c r="G110" i="1"/>
  <c r="I3" i="1"/>
  <c r="K3" i="1" s="1"/>
  <c r="I4" i="1"/>
  <c r="K4" i="1" s="1"/>
  <c r="I5" i="1"/>
  <c r="K5" i="1" s="1"/>
  <c r="I6" i="1"/>
  <c r="K6" i="1" s="1"/>
  <c r="I7" i="1"/>
  <c r="K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2" i="1"/>
  <c r="K2" i="1" s="1"/>
  <c r="O126" i="1" l="1"/>
  <c r="H110" i="1"/>
  <c r="I110" i="1"/>
  <c r="H109" i="1"/>
  <c r="H108" i="1"/>
  <c r="H107" i="1"/>
  <c r="H106" i="1"/>
  <c r="H105" i="1"/>
  <c r="H104" i="1"/>
  <c r="H103" i="1"/>
  <c r="H102" i="1"/>
  <c r="H101" i="1"/>
  <c r="H100" i="1"/>
  <c r="K100" i="1" s="1"/>
  <c r="N2" i="1" l="1"/>
  <c r="N6" i="1"/>
  <c r="P6" i="1" s="1"/>
  <c r="Q6" i="1" s="1"/>
  <c r="R6" i="1" s="1"/>
  <c r="N10" i="1"/>
  <c r="P10" i="1" s="1"/>
  <c r="Q10" i="1" s="1"/>
  <c r="R10" i="1" s="1"/>
  <c r="N14" i="1"/>
  <c r="P14" i="1" s="1"/>
  <c r="Q14" i="1" s="1"/>
  <c r="R14" i="1" s="1"/>
  <c r="N18" i="1"/>
  <c r="P18" i="1" s="1"/>
  <c r="Q18" i="1" s="1"/>
  <c r="R18" i="1" s="1"/>
  <c r="N22" i="1"/>
  <c r="P22" i="1" s="1"/>
  <c r="Q22" i="1" s="1"/>
  <c r="R22" i="1" s="1"/>
  <c r="N26" i="1"/>
  <c r="P26" i="1" s="1"/>
  <c r="Q26" i="1" s="1"/>
  <c r="R26" i="1" s="1"/>
  <c r="N30" i="1"/>
  <c r="P30" i="1" s="1"/>
  <c r="Q30" i="1" s="1"/>
  <c r="R30" i="1" s="1"/>
  <c r="N34" i="1"/>
  <c r="P34" i="1" s="1"/>
  <c r="Q34" i="1" s="1"/>
  <c r="R34" i="1" s="1"/>
  <c r="N38" i="1"/>
  <c r="P38" i="1" s="1"/>
  <c r="Q38" i="1" s="1"/>
  <c r="R38" i="1" s="1"/>
  <c r="N42" i="1"/>
  <c r="P42" i="1" s="1"/>
  <c r="Q42" i="1" s="1"/>
  <c r="R42" i="1" s="1"/>
  <c r="N46" i="1"/>
  <c r="P46" i="1" s="1"/>
  <c r="N50" i="1"/>
  <c r="P50" i="1" s="1"/>
  <c r="N54" i="1"/>
  <c r="P54" i="1" s="1"/>
  <c r="Q54" i="1" s="1"/>
  <c r="R54" i="1" s="1"/>
  <c r="N58" i="1"/>
  <c r="P58" i="1" s="1"/>
  <c r="Q58" i="1" s="1"/>
  <c r="R58" i="1" s="1"/>
  <c r="N62" i="1"/>
  <c r="P62" i="1" s="1"/>
  <c r="Q62" i="1" s="1"/>
  <c r="R62" i="1" s="1"/>
  <c r="N66" i="1"/>
  <c r="P66" i="1" s="1"/>
  <c r="Q66" i="1" s="1"/>
  <c r="R66" i="1" s="1"/>
  <c r="N70" i="1"/>
  <c r="P70" i="1" s="1"/>
  <c r="Q70" i="1" s="1"/>
  <c r="R70" i="1" s="1"/>
  <c r="N74" i="1"/>
  <c r="P74" i="1" s="1"/>
  <c r="Q74" i="1" s="1"/>
  <c r="R74" i="1" s="1"/>
  <c r="N78" i="1"/>
  <c r="P78" i="1" s="1"/>
  <c r="Q78" i="1" s="1"/>
  <c r="R78" i="1" s="1"/>
  <c r="N3" i="1"/>
  <c r="P3" i="1" s="1"/>
  <c r="Q3" i="1" s="1"/>
  <c r="R3" i="1" s="1"/>
  <c r="N7" i="1"/>
  <c r="P7" i="1" s="1"/>
  <c r="Q7" i="1" s="1"/>
  <c r="R7" i="1" s="1"/>
  <c r="N11" i="1"/>
  <c r="P11" i="1" s="1"/>
  <c r="Q11" i="1" s="1"/>
  <c r="R11" i="1" s="1"/>
  <c r="N15" i="1"/>
  <c r="P15" i="1" s="1"/>
  <c r="Q15" i="1" s="1"/>
  <c r="R15" i="1" s="1"/>
  <c r="N19" i="1"/>
  <c r="P19" i="1" s="1"/>
  <c r="Q19" i="1" s="1"/>
  <c r="R19" i="1" s="1"/>
  <c r="N23" i="1"/>
  <c r="N27" i="1"/>
  <c r="P27" i="1" s="1"/>
  <c r="Q27" i="1" s="1"/>
  <c r="R27" i="1" s="1"/>
  <c r="N31" i="1"/>
  <c r="P31" i="1" s="1"/>
  <c r="Q31" i="1" s="1"/>
  <c r="R31" i="1" s="1"/>
  <c r="N35" i="1"/>
  <c r="P35" i="1" s="1"/>
  <c r="Q35" i="1" s="1"/>
  <c r="R35" i="1" s="1"/>
  <c r="N39" i="1"/>
  <c r="N43" i="1"/>
  <c r="P43" i="1" s="1"/>
  <c r="Q43" i="1" s="1"/>
  <c r="R43" i="1" s="1"/>
  <c r="N47" i="1"/>
  <c r="P47" i="1" s="1"/>
  <c r="Q47" i="1" s="1"/>
  <c r="R47" i="1" s="1"/>
  <c r="N51" i="1"/>
  <c r="N55" i="1"/>
  <c r="P55" i="1" s="1"/>
  <c r="N59" i="1"/>
  <c r="P59" i="1" s="1"/>
  <c r="N63" i="1"/>
  <c r="P63" i="1" s="1"/>
  <c r="Q63" i="1" s="1"/>
  <c r="R63" i="1" s="1"/>
  <c r="N67" i="1"/>
  <c r="P67" i="1" s="1"/>
  <c r="Q67" i="1" s="1"/>
  <c r="R67" i="1" s="1"/>
  <c r="N71" i="1"/>
  <c r="N75" i="1"/>
  <c r="P75" i="1" s="1"/>
  <c r="Q75" i="1" s="1"/>
  <c r="R75" i="1" s="1"/>
  <c r="N79" i="1"/>
  <c r="P79" i="1" s="1"/>
  <c r="Q79" i="1" s="1"/>
  <c r="R79" i="1" s="1"/>
  <c r="N4" i="1"/>
  <c r="P4" i="1" s="1"/>
  <c r="Q4" i="1" s="1"/>
  <c r="R4" i="1" s="1"/>
  <c r="N8" i="1"/>
  <c r="N12" i="1"/>
  <c r="P12" i="1" s="1"/>
  <c r="Q12" i="1" s="1"/>
  <c r="R12" i="1" s="1"/>
  <c r="N16" i="1"/>
  <c r="P16" i="1" s="1"/>
  <c r="Q16" i="1" s="1"/>
  <c r="R16" i="1" s="1"/>
  <c r="N20" i="1"/>
  <c r="P20" i="1" s="1"/>
  <c r="Q20" i="1" s="1"/>
  <c r="R20" i="1" s="1"/>
  <c r="N24" i="1"/>
  <c r="N28" i="1"/>
  <c r="P28" i="1" s="1"/>
  <c r="Q28" i="1" s="1"/>
  <c r="R28" i="1" s="1"/>
  <c r="N32" i="1"/>
  <c r="P32" i="1" s="1"/>
  <c r="Q32" i="1" s="1"/>
  <c r="R32" i="1" s="1"/>
  <c r="N36" i="1"/>
  <c r="P36" i="1" s="1"/>
  <c r="N40" i="1"/>
  <c r="P40" i="1" s="1"/>
  <c r="Q40" i="1" s="1"/>
  <c r="R40" i="1" s="1"/>
  <c r="N44" i="1"/>
  <c r="P44" i="1" s="1"/>
  <c r="Q44" i="1" s="1"/>
  <c r="R44" i="1" s="1"/>
  <c r="N48" i="1"/>
  <c r="P48" i="1" s="1"/>
  <c r="Q48" i="1" s="1"/>
  <c r="R48" i="1" s="1"/>
  <c r="N52" i="1"/>
  <c r="P52" i="1" s="1"/>
  <c r="Q52" i="1" s="1"/>
  <c r="R52" i="1" s="1"/>
  <c r="N56" i="1"/>
  <c r="P56" i="1" s="1"/>
  <c r="Q56" i="1" s="1"/>
  <c r="R56" i="1" s="1"/>
  <c r="N60" i="1"/>
  <c r="P60" i="1" s="1"/>
  <c r="N64" i="1"/>
  <c r="P64" i="1" s="1"/>
  <c r="N68" i="1"/>
  <c r="P68" i="1" s="1"/>
  <c r="Q68" i="1" s="1"/>
  <c r="R68" i="1" s="1"/>
  <c r="N72" i="1"/>
  <c r="P72" i="1" s="1"/>
  <c r="Q72" i="1" s="1"/>
  <c r="R72" i="1" s="1"/>
  <c r="N76" i="1"/>
  <c r="P76" i="1" s="1"/>
  <c r="Q76" i="1" s="1"/>
  <c r="R76" i="1" s="1"/>
  <c r="N80" i="1"/>
  <c r="P80" i="1" s="1"/>
  <c r="Q80" i="1" s="1"/>
  <c r="R80" i="1" s="1"/>
  <c r="N5" i="1"/>
  <c r="P5" i="1" s="1"/>
  <c r="Q5" i="1" s="1"/>
  <c r="R5" i="1" s="1"/>
  <c r="N13" i="1"/>
  <c r="P13" i="1" s="1"/>
  <c r="Q13" i="1" s="1"/>
  <c r="R13" i="1" s="1"/>
  <c r="N17" i="1"/>
  <c r="N21" i="1"/>
  <c r="P21" i="1" s="1"/>
  <c r="Q21" i="1" s="1"/>
  <c r="R21" i="1" s="1"/>
  <c r="N25" i="1"/>
  <c r="P25" i="1" s="1"/>
  <c r="Q25" i="1" s="1"/>
  <c r="R25" i="1" s="1"/>
  <c r="N29" i="1"/>
  <c r="P29" i="1" s="1"/>
  <c r="N37" i="1"/>
  <c r="P37" i="1" s="1"/>
  <c r="Q37" i="1" s="1"/>
  <c r="R37" i="1" s="1"/>
  <c r="N41" i="1"/>
  <c r="P41" i="1" s="1"/>
  <c r="Q41" i="1" s="1"/>
  <c r="R41" i="1" s="1"/>
  <c r="N45" i="1"/>
  <c r="P45" i="1" s="1"/>
  <c r="N49" i="1"/>
  <c r="P49" i="1" s="1"/>
  <c r="N57" i="1"/>
  <c r="P57" i="1" s="1"/>
  <c r="Q57" i="1" s="1"/>
  <c r="R57" i="1" s="1"/>
  <c r="N61" i="1"/>
  <c r="P61" i="1" s="1"/>
  <c r="N65" i="1"/>
  <c r="P65" i="1" s="1"/>
  <c r="N73" i="1"/>
  <c r="P73" i="1" s="1"/>
  <c r="Q73" i="1" s="1"/>
  <c r="R73" i="1" s="1"/>
  <c r="N77" i="1"/>
  <c r="P77" i="1" s="1"/>
  <c r="Q77" i="1" s="1"/>
  <c r="R77" i="1" s="1"/>
  <c r="N81" i="1"/>
  <c r="P81" i="1" s="1"/>
  <c r="Q81" i="1" s="1"/>
  <c r="R81" i="1" s="1"/>
  <c r="N9" i="1"/>
  <c r="P9" i="1" s="1"/>
  <c r="Q9" i="1" s="1"/>
  <c r="R9" i="1" s="1"/>
  <c r="N33" i="1"/>
  <c r="P33" i="1" s="1"/>
  <c r="N53" i="1"/>
  <c r="P53" i="1" s="1"/>
  <c r="Q53" i="1" s="1"/>
  <c r="R53" i="1" s="1"/>
  <c r="N69" i="1"/>
  <c r="J109" i="1"/>
  <c r="K109" i="1"/>
  <c r="J104" i="1"/>
  <c r="K104" i="1"/>
  <c r="K106" i="1"/>
  <c r="J106" i="1"/>
  <c r="J108" i="1"/>
  <c r="K108" i="1"/>
  <c r="J101" i="1"/>
  <c r="K101" i="1"/>
  <c r="J105" i="1"/>
  <c r="K105" i="1"/>
  <c r="K102" i="1"/>
  <c r="J102" i="1"/>
  <c r="J103" i="1"/>
  <c r="K103" i="1"/>
  <c r="J107" i="1"/>
  <c r="K107" i="1"/>
  <c r="N82" i="1"/>
  <c r="P82" i="1" s="1"/>
  <c r="Q82" i="1" s="1"/>
  <c r="R82" i="1" s="1"/>
  <c r="L83" i="1"/>
  <c r="L87" i="1"/>
  <c r="L91" i="1"/>
  <c r="L95" i="1"/>
  <c r="L99" i="1"/>
  <c r="L84" i="1"/>
  <c r="L88" i="1"/>
  <c r="L92" i="1"/>
  <c r="L96" i="1"/>
  <c r="L90" i="1"/>
  <c r="L98" i="1"/>
  <c r="L85" i="1"/>
  <c r="L89" i="1"/>
  <c r="L93" i="1"/>
  <c r="L97" i="1"/>
  <c r="L86" i="1"/>
  <c r="L94" i="1"/>
  <c r="L41" i="1"/>
  <c r="L45" i="1"/>
  <c r="L49" i="1"/>
  <c r="L43" i="1"/>
  <c r="L40" i="1"/>
  <c r="L44" i="1"/>
  <c r="L42" i="1"/>
  <c r="L46" i="1"/>
  <c r="L50" i="1"/>
  <c r="L47" i="1"/>
  <c r="L48" i="1"/>
  <c r="L26" i="1"/>
  <c r="L30" i="1"/>
  <c r="L34" i="1"/>
  <c r="L38" i="1"/>
  <c r="L37" i="1"/>
  <c r="L27" i="1"/>
  <c r="L31" i="1"/>
  <c r="L35" i="1"/>
  <c r="L24" i="1"/>
  <c r="L28" i="1"/>
  <c r="L32" i="1"/>
  <c r="L36" i="1"/>
  <c r="L25" i="1"/>
  <c r="L29" i="1"/>
  <c r="L33" i="1"/>
  <c r="N101" i="1"/>
  <c r="P101" i="1" s="1"/>
  <c r="Q101" i="1" s="1"/>
  <c r="R101" i="1" s="1"/>
  <c r="L6" i="1"/>
  <c r="L10" i="1"/>
  <c r="L14" i="1"/>
  <c r="L18" i="1"/>
  <c r="L22" i="1"/>
  <c r="L54" i="1"/>
  <c r="L58" i="1"/>
  <c r="L62" i="1"/>
  <c r="L66" i="1"/>
  <c r="L70" i="1"/>
  <c r="L74" i="1"/>
  <c r="L78" i="1"/>
  <c r="L82" i="1"/>
  <c r="L102" i="1"/>
  <c r="L106" i="1"/>
  <c r="L3" i="1"/>
  <c r="L7" i="1"/>
  <c r="L11" i="1"/>
  <c r="L15" i="1"/>
  <c r="L19" i="1"/>
  <c r="L23" i="1"/>
  <c r="L39" i="1"/>
  <c r="L51" i="1"/>
  <c r="L55" i="1"/>
  <c r="L59" i="1"/>
  <c r="L63" i="1"/>
  <c r="L67" i="1"/>
  <c r="L71" i="1"/>
  <c r="L75" i="1"/>
  <c r="L79" i="1"/>
  <c r="L103" i="1"/>
  <c r="L107" i="1"/>
  <c r="L4" i="1"/>
  <c r="L8" i="1"/>
  <c r="L12" i="1"/>
  <c r="L16" i="1"/>
  <c r="L20" i="1"/>
  <c r="L52" i="1"/>
  <c r="L56" i="1"/>
  <c r="L60" i="1"/>
  <c r="L64" i="1"/>
  <c r="L68" i="1"/>
  <c r="L72" i="1"/>
  <c r="L76" i="1"/>
  <c r="L80" i="1"/>
  <c r="L100" i="1"/>
  <c r="L104" i="1"/>
  <c r="L108" i="1"/>
  <c r="L5" i="1"/>
  <c r="L9" i="1"/>
  <c r="L13" i="1"/>
  <c r="L17" i="1"/>
  <c r="L21" i="1"/>
  <c r="L53" i="1"/>
  <c r="L57" i="1"/>
  <c r="L61" i="1"/>
  <c r="L65" i="1"/>
  <c r="L69" i="1"/>
  <c r="L73" i="1"/>
  <c r="L77" i="1"/>
  <c r="L81" i="1"/>
  <c r="L101" i="1"/>
  <c r="L105" i="1"/>
  <c r="L109" i="1"/>
  <c r="J100" i="1"/>
  <c r="N84" i="1"/>
  <c r="P84" i="1" s="1"/>
  <c r="Q84" i="1" s="1"/>
  <c r="R84" i="1" s="1"/>
  <c r="N106" i="1"/>
  <c r="P106" i="1" s="1"/>
  <c r="Q106" i="1" s="1"/>
  <c r="R106" i="1" s="1"/>
  <c r="L2" i="1"/>
  <c r="N95" i="1"/>
  <c r="P95" i="1" s="1"/>
  <c r="Q95" i="1" s="1"/>
  <c r="R95" i="1" s="1"/>
  <c r="N98" i="1"/>
  <c r="P98" i="1" s="1"/>
  <c r="Q98" i="1" s="1"/>
  <c r="R98" i="1" s="1"/>
  <c r="N93" i="1"/>
  <c r="P93" i="1" s="1"/>
  <c r="Q93" i="1" s="1"/>
  <c r="R93" i="1" s="1"/>
  <c r="N88" i="1"/>
  <c r="P88" i="1" s="1"/>
  <c r="Q88" i="1" s="1"/>
  <c r="R88" i="1" s="1"/>
  <c r="N87" i="1"/>
  <c r="P87" i="1" s="1"/>
  <c r="Q87" i="1" s="1"/>
  <c r="R87" i="1" s="1"/>
  <c r="N107" i="1"/>
  <c r="P107" i="1" s="1"/>
  <c r="Q107" i="1" s="1"/>
  <c r="R107" i="1" s="1"/>
  <c r="N108" i="1"/>
  <c r="P108" i="1" s="1"/>
  <c r="Q108" i="1" s="1"/>
  <c r="R108" i="1" s="1"/>
  <c r="N90" i="1"/>
  <c r="P90" i="1" s="1"/>
  <c r="Q90" i="1" s="1"/>
  <c r="R90" i="1" s="1"/>
  <c r="N85" i="1"/>
  <c r="P85" i="1" s="1"/>
  <c r="Q85" i="1" s="1"/>
  <c r="R85" i="1" s="1"/>
  <c r="N109" i="1"/>
  <c r="P109" i="1" s="1"/>
  <c r="N96" i="1"/>
  <c r="P96" i="1" s="1"/>
  <c r="Q96" i="1" s="1"/>
  <c r="R96" i="1" s="1"/>
  <c r="N99" i="1"/>
  <c r="P99" i="1" s="1"/>
  <c r="Q99" i="1" s="1"/>
  <c r="R99" i="1" s="1"/>
  <c r="N83" i="1"/>
  <c r="P83" i="1" s="1"/>
  <c r="Q83" i="1" s="1"/>
  <c r="R83" i="1" s="1"/>
  <c r="N103" i="1"/>
  <c r="P103" i="1" s="1"/>
  <c r="Q103" i="1" s="1"/>
  <c r="R103" i="1" s="1"/>
  <c r="N92" i="1"/>
  <c r="P92" i="1" s="1"/>
  <c r="Q92" i="1" s="1"/>
  <c r="R92" i="1" s="1"/>
  <c r="N104" i="1"/>
  <c r="P104" i="1" s="1"/>
  <c r="Q104" i="1" s="1"/>
  <c r="R104" i="1" s="1"/>
  <c r="N86" i="1"/>
  <c r="P86" i="1" s="1"/>
  <c r="Q86" i="1" s="1"/>
  <c r="R86" i="1" s="1"/>
  <c r="N100" i="1"/>
  <c r="P100" i="1" s="1"/>
  <c r="Q100" i="1" s="1"/>
  <c r="R100" i="1" s="1"/>
  <c r="N97" i="1"/>
  <c r="P97" i="1" s="1"/>
  <c r="Q97" i="1" s="1"/>
  <c r="R97" i="1" s="1"/>
  <c r="N105" i="1"/>
  <c r="P105" i="1" s="1"/>
  <c r="Q105" i="1" s="1"/>
  <c r="R105" i="1" s="1"/>
  <c r="N91" i="1"/>
  <c r="P91" i="1" s="1"/>
  <c r="Q91" i="1" s="1"/>
  <c r="R91" i="1" s="1"/>
  <c r="N94" i="1"/>
  <c r="P94" i="1" s="1"/>
  <c r="Q94" i="1" s="1"/>
  <c r="R94" i="1" s="1"/>
  <c r="N102" i="1"/>
  <c r="P102" i="1" s="1"/>
  <c r="Q102" i="1" s="1"/>
  <c r="R102" i="1" s="1"/>
  <c r="N89" i="1"/>
  <c r="P89" i="1" s="1"/>
  <c r="Q89" i="1" s="1"/>
  <c r="R89" i="1" s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P69" i="1" l="1"/>
  <c r="N122" i="1"/>
  <c r="Q61" i="1"/>
  <c r="R61" i="1" s="1"/>
  <c r="Q64" i="1"/>
  <c r="R64" i="1" s="1"/>
  <c r="Q46" i="1"/>
  <c r="R46" i="1" s="1"/>
  <c r="P17" i="1"/>
  <c r="N117" i="1"/>
  <c r="Q60" i="1"/>
  <c r="R60" i="1" s="1"/>
  <c r="Q33" i="1"/>
  <c r="R33" i="1" s="1"/>
  <c r="Q49" i="1"/>
  <c r="R49" i="1" s="1"/>
  <c r="Q29" i="1"/>
  <c r="R29" i="1" s="1"/>
  <c r="P24" i="1"/>
  <c r="N119" i="1"/>
  <c r="N116" i="1"/>
  <c r="P8" i="1"/>
  <c r="N123" i="1"/>
  <c r="P71" i="1"/>
  <c r="Q55" i="1"/>
  <c r="R55" i="1" s="1"/>
  <c r="P39" i="1"/>
  <c r="N120" i="1"/>
  <c r="N118" i="1"/>
  <c r="P23" i="1"/>
  <c r="Q59" i="1"/>
  <c r="R59" i="1" s="1"/>
  <c r="R125" i="1"/>
  <c r="Q109" i="1"/>
  <c r="R109" i="1" s="1"/>
  <c r="Q65" i="1"/>
  <c r="R65" i="1" s="1"/>
  <c r="Q45" i="1"/>
  <c r="R45" i="1" s="1"/>
  <c r="Q36" i="1"/>
  <c r="R36" i="1" s="1"/>
  <c r="N121" i="1"/>
  <c r="P51" i="1"/>
  <c r="Q50" i="1"/>
  <c r="R50" i="1" s="1"/>
  <c r="P2" i="1"/>
  <c r="N115" i="1"/>
  <c r="R124" i="1"/>
  <c r="P124" i="1"/>
  <c r="N125" i="1"/>
  <c r="N124" i="1"/>
  <c r="J82" i="1"/>
  <c r="K82" i="1"/>
  <c r="J86" i="1"/>
  <c r="K86" i="1"/>
  <c r="J90" i="1"/>
  <c r="K90" i="1"/>
  <c r="J94" i="1"/>
  <c r="K94" i="1"/>
  <c r="J98" i="1"/>
  <c r="K98" i="1"/>
  <c r="J85" i="1"/>
  <c r="K85" i="1"/>
  <c r="J89" i="1"/>
  <c r="K89" i="1"/>
  <c r="J93" i="1"/>
  <c r="K93" i="1"/>
  <c r="J97" i="1"/>
  <c r="K97" i="1"/>
  <c r="J83" i="1"/>
  <c r="K83" i="1"/>
  <c r="J87" i="1"/>
  <c r="K87" i="1"/>
  <c r="J91" i="1"/>
  <c r="K91" i="1"/>
  <c r="J95" i="1"/>
  <c r="K95" i="1"/>
  <c r="J99" i="1"/>
  <c r="K99" i="1"/>
  <c r="J84" i="1"/>
  <c r="K84" i="1"/>
  <c r="J88" i="1"/>
  <c r="K88" i="1"/>
  <c r="J92" i="1"/>
  <c r="K92" i="1"/>
  <c r="J96" i="1"/>
  <c r="K96" i="1"/>
  <c r="N110" i="1"/>
  <c r="L110" i="1"/>
  <c r="L124" i="1"/>
  <c r="L125" i="1"/>
  <c r="L123" i="1"/>
  <c r="H81" i="1"/>
  <c r="H80" i="1"/>
  <c r="H79" i="1"/>
  <c r="H78" i="1"/>
  <c r="H77" i="1"/>
  <c r="H76" i="1"/>
  <c r="H75" i="1"/>
  <c r="H74" i="1"/>
  <c r="H73" i="1"/>
  <c r="H72" i="1"/>
  <c r="H71" i="1"/>
  <c r="K71" i="1" s="1"/>
  <c r="Q24" i="1" l="1"/>
  <c r="R24" i="1" s="1"/>
  <c r="R119" i="1" s="1"/>
  <c r="P119" i="1"/>
  <c r="Q51" i="1"/>
  <c r="R51" i="1" s="1"/>
  <c r="R121" i="1" s="1"/>
  <c r="P121" i="1"/>
  <c r="Q39" i="1"/>
  <c r="R39" i="1" s="1"/>
  <c r="R120" i="1" s="1"/>
  <c r="P120" i="1"/>
  <c r="Q8" i="1"/>
  <c r="R8" i="1" s="1"/>
  <c r="R116" i="1" s="1"/>
  <c r="P116" i="1"/>
  <c r="Q23" i="1"/>
  <c r="R23" i="1" s="1"/>
  <c r="R118" i="1" s="1"/>
  <c r="P118" i="1"/>
  <c r="Q17" i="1"/>
  <c r="R17" i="1" s="1"/>
  <c r="R117" i="1" s="1"/>
  <c r="P117" i="1"/>
  <c r="Q2" i="1"/>
  <c r="R2" i="1" s="1"/>
  <c r="P115" i="1"/>
  <c r="Q71" i="1"/>
  <c r="R71" i="1" s="1"/>
  <c r="R123" i="1" s="1"/>
  <c r="P123" i="1"/>
  <c r="Q69" i="1"/>
  <c r="R69" i="1" s="1"/>
  <c r="R122" i="1" s="1"/>
  <c r="P122" i="1"/>
  <c r="N126" i="1"/>
  <c r="P110" i="1"/>
  <c r="P125" i="1"/>
  <c r="J75" i="1"/>
  <c r="K75" i="1"/>
  <c r="J79" i="1"/>
  <c r="K79" i="1"/>
  <c r="J72" i="1"/>
  <c r="K72" i="1"/>
  <c r="J76" i="1"/>
  <c r="K76" i="1"/>
  <c r="J80" i="1"/>
  <c r="K80" i="1"/>
  <c r="J73" i="1"/>
  <c r="K73" i="1"/>
  <c r="J77" i="1"/>
  <c r="K77" i="1"/>
  <c r="J81" i="1"/>
  <c r="K81" i="1"/>
  <c r="J74" i="1"/>
  <c r="K74" i="1"/>
  <c r="J78" i="1"/>
  <c r="K78" i="1"/>
  <c r="J71" i="1"/>
  <c r="H70" i="1"/>
  <c r="H69" i="1"/>
  <c r="K69" i="1" s="1"/>
  <c r="P126" i="1" l="1"/>
  <c r="R115" i="1"/>
  <c r="R126" i="1" s="1"/>
  <c r="R110" i="1"/>
  <c r="J70" i="1"/>
  <c r="K70" i="1"/>
  <c r="J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K51" i="1" s="1"/>
  <c r="J53" i="1" l="1"/>
  <c r="K53" i="1"/>
  <c r="J61" i="1"/>
  <c r="K61" i="1"/>
  <c r="J59" i="1"/>
  <c r="K59" i="1"/>
  <c r="J63" i="1"/>
  <c r="K63" i="1"/>
  <c r="J67" i="1"/>
  <c r="K67" i="1"/>
  <c r="J57" i="1"/>
  <c r="K57" i="1"/>
  <c r="J65" i="1"/>
  <c r="K65" i="1"/>
  <c r="J54" i="1"/>
  <c r="K54" i="1"/>
  <c r="J58" i="1"/>
  <c r="K58" i="1"/>
  <c r="J62" i="1"/>
  <c r="K62" i="1"/>
  <c r="J66" i="1"/>
  <c r="K66" i="1"/>
  <c r="J55" i="1"/>
  <c r="K55" i="1"/>
  <c r="J52" i="1"/>
  <c r="K52" i="1"/>
  <c r="J56" i="1"/>
  <c r="K56" i="1"/>
  <c r="J60" i="1"/>
  <c r="K60" i="1"/>
  <c r="J64" i="1"/>
  <c r="K64" i="1"/>
  <c r="J68" i="1"/>
  <c r="K68" i="1"/>
  <c r="J51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J29" i="1" l="1"/>
  <c r="K29" i="1"/>
  <c r="J27" i="1"/>
  <c r="K27" i="1"/>
  <c r="J31" i="1"/>
  <c r="K31" i="1"/>
  <c r="J35" i="1"/>
  <c r="K35" i="1"/>
  <c r="J24" i="1"/>
  <c r="K24" i="1"/>
  <c r="J28" i="1"/>
  <c r="K28" i="1"/>
  <c r="J32" i="1"/>
  <c r="K32" i="1"/>
  <c r="J36" i="1"/>
  <c r="K36" i="1"/>
  <c r="J25" i="1"/>
  <c r="K25" i="1"/>
  <c r="J33" i="1"/>
  <c r="K33" i="1"/>
  <c r="J37" i="1"/>
  <c r="K37" i="1"/>
  <c r="J26" i="1"/>
  <c r="K26" i="1"/>
  <c r="J30" i="1"/>
  <c r="K30" i="1"/>
  <c r="J34" i="1"/>
  <c r="K34" i="1"/>
  <c r="J38" i="1"/>
  <c r="K38" i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23" i="1" l="1"/>
  <c r="J23" i="1" s="1"/>
  <c r="H22" i="1" l="1"/>
  <c r="H21" i="1"/>
  <c r="H20" i="1"/>
  <c r="H19" i="1"/>
  <c r="H18" i="1"/>
  <c r="H17" i="1"/>
  <c r="J17" i="1" s="1"/>
  <c r="J21" i="1" l="1"/>
  <c r="J19" i="1"/>
  <c r="J20" i="1"/>
  <c r="J18" i="1"/>
  <c r="J22" i="1"/>
  <c r="H16" i="1"/>
  <c r="H15" i="1"/>
  <c r="H14" i="1"/>
  <c r="H13" i="1"/>
  <c r="H12" i="1"/>
  <c r="H11" i="1"/>
  <c r="H10" i="1"/>
  <c r="H9" i="1"/>
  <c r="H8" i="1"/>
  <c r="K8" i="1" s="1"/>
  <c r="J8" i="1" l="1"/>
  <c r="J13" i="1"/>
  <c r="K13" i="1"/>
  <c r="J14" i="1"/>
  <c r="K14" i="1"/>
  <c r="J12" i="1"/>
  <c r="K12" i="1"/>
  <c r="J9" i="1"/>
  <c r="K9" i="1"/>
  <c r="J10" i="1"/>
  <c r="K10" i="1"/>
  <c r="J11" i="1"/>
  <c r="K11" i="1"/>
  <c r="J15" i="1"/>
  <c r="K15" i="1"/>
  <c r="J16" i="1"/>
  <c r="K16" i="1"/>
  <c r="H7" i="1"/>
  <c r="J7" i="1" s="1"/>
  <c r="H6" i="1"/>
  <c r="J6" i="1" s="1"/>
  <c r="H5" i="1"/>
  <c r="J5" i="1" s="1"/>
  <c r="H4" i="1"/>
  <c r="J4" i="1" s="1"/>
  <c r="H3" i="1"/>
  <c r="J3" i="1" s="1"/>
  <c r="H2" i="1"/>
  <c r="L120" i="1" l="1"/>
  <c r="L121" i="1"/>
  <c r="L122" i="1"/>
  <c r="L119" i="1"/>
  <c r="L116" i="1"/>
  <c r="L115" i="1"/>
  <c r="L118" i="1"/>
  <c r="L117" i="1"/>
  <c r="J120" i="1"/>
  <c r="J124" i="1"/>
  <c r="J117" i="1"/>
  <c r="J121" i="1"/>
  <c r="J125" i="1"/>
  <c r="J2" i="1"/>
  <c r="J118" i="1"/>
  <c r="J122" i="1"/>
  <c r="J119" i="1"/>
  <c r="J123" i="1"/>
  <c r="J110" i="1"/>
  <c r="J116" i="1" l="1"/>
  <c r="L126" i="1"/>
  <c r="J115" i="1"/>
  <c r="J126" i="1" l="1"/>
  <c r="M120" i="1" l="1"/>
  <c r="O110" i="1" l="1"/>
  <c r="I118" i="1" l="1"/>
  <c r="I120" i="1"/>
  <c r="I117" i="1"/>
  <c r="I119" i="1"/>
  <c r="I124" i="1"/>
  <c r="I121" i="1"/>
  <c r="I115" i="1"/>
  <c r="I125" i="1"/>
  <c r="I116" i="1"/>
  <c r="I122" i="1"/>
  <c r="I123" i="1"/>
  <c r="K110" i="1"/>
  <c r="F122" i="1"/>
  <c r="G118" i="1"/>
  <c r="F125" i="1"/>
  <c r="G124" i="1"/>
  <c r="F124" i="1"/>
  <c r="F120" i="1"/>
  <c r="G123" i="1"/>
  <c r="G120" i="1"/>
  <c r="F116" i="1"/>
  <c r="G116" i="1"/>
  <c r="G121" i="1"/>
  <c r="G125" i="1"/>
  <c r="F119" i="1"/>
  <c r="F121" i="1"/>
  <c r="G117" i="1"/>
  <c r="F123" i="1"/>
  <c r="G119" i="1"/>
  <c r="G122" i="1"/>
  <c r="F118" i="1"/>
  <c r="F117" i="1"/>
  <c r="G115" i="1"/>
  <c r="F115" i="1"/>
  <c r="K115" i="1"/>
  <c r="K126" i="1" s="1"/>
  <c r="I126" i="1" l="1"/>
  <c r="B138" i="1"/>
  <c r="B144" i="1"/>
  <c r="B136" i="1"/>
  <c r="B141" i="1"/>
  <c r="B137" i="1"/>
  <c r="B143" i="1"/>
  <c r="B145" i="1"/>
  <c r="B140" i="1"/>
  <c r="B139" i="1"/>
  <c r="B142" i="1"/>
  <c r="B135" i="1"/>
  <c r="G126" i="1"/>
  <c r="F126" i="1"/>
  <c r="B146" i="1" l="1"/>
  <c r="B134" i="1"/>
  <c r="M110" i="1"/>
  <c r="M115" i="1"/>
  <c r="M126" i="1" s="1"/>
</calcChain>
</file>

<file path=xl/sharedStrings.xml><?xml version="1.0" encoding="utf-8"?>
<sst xmlns="http://schemas.openxmlformats.org/spreadsheetml/2006/main" count="389" uniqueCount="222">
  <si>
    <r>
      <t>Corsi di laurea magistrale biennali (</t>
    </r>
    <r>
      <rPr>
        <u/>
        <sz val="11"/>
        <color theme="1"/>
        <rFont val="Calibri"/>
        <family val="2"/>
        <scheme val="minor"/>
      </rPr>
      <t>esclusi quelli Interateneo</t>
    </r>
    <r>
      <rPr>
        <sz val="11"/>
        <color theme="1"/>
        <rFont val="Calibri"/>
        <family val="2"/>
        <scheme val="minor"/>
      </rPr>
      <t>)
Didattica programmata (coorte): 2018/19</t>
    </r>
  </si>
  <si>
    <t>Numero insegnamenti offerti nel Manifesto</t>
  </si>
  <si>
    <t>Numero studenti immatricolati o iscritti al primo anno</t>
  </si>
  <si>
    <t>Dispersione CdS
(Rapporto insegnamenti su studenti)</t>
  </si>
  <si>
    <t>ARCHITETTURA - RIGENERAZIONE URBANA (ARCHITECTURE - URBAN REGENERATION)</t>
  </si>
  <si>
    <t>ARCHITETTURA DEL PAESAGGIO (LANDSCAPE ARCHITECTURE)</t>
  </si>
  <si>
    <t>ARCHITETTURA (RESTAURO)</t>
  </si>
  <si>
    <t>DESIGN, COMUNICAZIONE VISIVA E MULTIMEDIALE</t>
  </si>
  <si>
    <t>GESTIONE DEL PROGETTO E DELLA COSTRUZIONE DEI SISTEMI EDILIZI (PROJECT AND CONSTRUCTION MANAGEMENT OF BUILDING SYSTEMS)</t>
  </si>
  <si>
    <t>PRODUCT DESIGN</t>
  </si>
  <si>
    <t>Facoltà</t>
  </si>
  <si>
    <t>Architettura</t>
  </si>
  <si>
    <t>ECONOMIA AZIENDALE</t>
  </si>
  <si>
    <t>ECONOMIA E COMUNICAZIONE PER IL MANAGEMENT E L'INNOVAZIONE - ECONOMICS AND COMMUNICATION FOR MANAGEMENT AND INNOVATION</t>
  </si>
  <si>
    <t>ECONOMIA, FINANZA E DIRITTO D'IMPRESA</t>
  </si>
  <si>
    <t>ECONOMIA POLITICA</t>
  </si>
  <si>
    <t>FINANZA E ASSICURAZIONI</t>
  </si>
  <si>
    <t>INTERMEDIARI, FINANZA INTERNAZIONALE E RISK MANAGEMENT</t>
  </si>
  <si>
    <t>MANAGEMENT DELLE IMPRESE</t>
  </si>
  <si>
    <t>TECNOLOGIE E GESTIONE DELL'INNOVAZIONE</t>
  </si>
  <si>
    <t>TURISMO E GESTIONE DELLE RISORSE AMBIENTALI</t>
  </si>
  <si>
    <t>Economia</t>
  </si>
  <si>
    <t>BIOTECNOLOGIE FARMACEUTICHE</t>
  </si>
  <si>
    <t>BIOTECNOLOGIE MEDICHE</t>
  </si>
  <si>
    <t>SCIENZE DELLE PROFESSIONI SANITARIE DELLA PREVENZIONE</t>
  </si>
  <si>
    <t>SCIENZE INFERMIERISTICHE E OSTETRICHE</t>
  </si>
  <si>
    <t>SCIENZE RIABILITATIVE DELLE PROFESSIONI SANITARIE</t>
  </si>
  <si>
    <t>Farmacia e medicina</t>
  </si>
  <si>
    <t>STUDI EUROPEI - EUROPEAN STUDIES</t>
  </si>
  <si>
    <t>Giurisprudenza</t>
  </si>
  <si>
    <t>INTELLIGENZA ARTIFICIALE E ROBOTICA - ARTIFICIAL INTELLIGENCE AND ROBOTICS</t>
  </si>
  <si>
    <t>COMPUTER SCIENCE - INFORMATICA</t>
  </si>
  <si>
    <t>INGEGNERIA AUTOMATICA - CONTROL ENGINEERING</t>
  </si>
  <si>
    <t>CYBERSECURITY</t>
  </si>
  <si>
    <t>DATA SCIENCE</t>
  </si>
  <si>
    <t>INGEGNERIA INFORMATICA - ENGINEERING IN COMPUTER SCIENCE</t>
  </si>
  <si>
    <t>INGEGNERIA DELLE COMUNICAZIONI</t>
  </si>
  <si>
    <t>INGEGNERIA ELETTRONICA</t>
  </si>
  <si>
    <t>INGEGNERIA GESTIONALE</t>
  </si>
  <si>
    <t>SCIENZE ATTUARIALI E FINANZIARIE</t>
  </si>
  <si>
    <t>SCIENZE STATISTICHE</t>
  </si>
  <si>
    <t>METODI STATISTICI E APPLICAZIONI - STATISTICAL METHODS AND APPLICATIONS</t>
  </si>
  <si>
    <t>INGEGNERIA AERONAUTICA</t>
  </si>
  <si>
    <t>INGEGNERIA BIOMEDICA</t>
  </si>
  <si>
    <t>INGEGNERIA CHIMICA</t>
  </si>
  <si>
    <t>INGEGNERIA CIVILE</t>
  </si>
  <si>
    <t>INGEGNERIA DEI SISTEMI DI TRASPORTO - TRANSPORT SYSTEMS ENGINEERING</t>
  </si>
  <si>
    <t>INGEGNERIA DELLA SICUREZZA E PROTEZIONE CIVILE</t>
  </si>
  <si>
    <t>INGEGNERIA DELL'AMBIENTE PER LO SVILUPPO SOSTENIBILE</t>
  </si>
  <si>
    <t>INGEGNERIA DELLE NANOTECNOLOGIE</t>
  </si>
  <si>
    <t>INGEGNERIA ELETTROTECNICA</t>
  </si>
  <si>
    <t>INGEGNERIA ELETTROTECNICA - SUSTAINABLE TRANSPORTATION AND ELECTRICAL POWER SYSTEMS</t>
  </si>
  <si>
    <t>INGEGNERIA ENERGETICA</t>
  </si>
  <si>
    <t>INGEGNERIA MECCANICA</t>
  </si>
  <si>
    <t>INGEGNERIA PER L'AMBIENTE E IL TERRITORIO</t>
  </si>
  <si>
    <t>INGEGNERIA PER L'AMBIENTE E L'EDILIZIA SOSTENIBILE</t>
  </si>
  <si>
    <t>INGEGNERIA SPAZIALE E ASTRONAUTICA</t>
  </si>
  <si>
    <t>Ingegneria civile e industriale</t>
  </si>
  <si>
    <t>ARCHEOLOGIA</t>
  </si>
  <si>
    <t>ARCHIVISTICA E BIBLIOTECONOMIA</t>
  </si>
  <si>
    <t>DISCIPLINE ETNO-ANTROPOLOGICHE</t>
  </si>
  <si>
    <t>EDITORIA E SCRITTURA</t>
  </si>
  <si>
    <t>FILOLOGIA, LETTERATURE E STORIA DEL MONDO ANTICO</t>
  </si>
  <si>
    <t>FILOLOGIA MODERNA</t>
  </si>
  <si>
    <t>FILOSOFIA</t>
  </si>
  <si>
    <t>GESTIONE E VALORIZZAZIONE DEL TERRITORIO</t>
  </si>
  <si>
    <t>LINGUE E CIVILTA' ORIENTALI</t>
  </si>
  <si>
    <t>LINGUISTICA</t>
  </si>
  <si>
    <t>MUSICOLOGIA</t>
  </si>
  <si>
    <t>SCIENZE DELLA MODA - FASHION STUDIES</t>
  </si>
  <si>
    <t>SCIENZE LINGUISTICHE, LETTERARIE E DELLA TRADUZIONE</t>
  </si>
  <si>
    <t>SCIENZE STORICHE. MEDIOEVO, ETA' MODERNA, ETA' CONTEMPORANEA</t>
  </si>
  <si>
    <t>SCIENZE STORICO-RELIGIOSE</t>
  </si>
  <si>
    <t>STORIA DELL'ARTE</t>
  </si>
  <si>
    <t>STUDI INGLESI E ANGLO-AMERICANI - ENGLISH AND ANGLO-AMERICAN STUDIES</t>
  </si>
  <si>
    <t>TEATRO, CINEMA, DANZA E ARTI DIGITALI</t>
  </si>
  <si>
    <t>SCIENZE DELLE PROFESSIONI SANITARIE TECNICHE ASSISTENZIALI</t>
  </si>
  <si>
    <t>SCIENZE DELLE PROFESSIONI SANITARIE TECNICHE DIAGNOSTICHE</t>
  </si>
  <si>
    <t>NEUROSCIENZE COGNITIVE - COGNITIVE NEUROSCIENCE</t>
  </si>
  <si>
    <t>NEUROSCIENZE COGNITIVE E RIABILITAZIONE PSICOLOGICA</t>
  </si>
  <si>
    <t>PEDAGOGIA E SCIENZE DELL'EDUCAZIONE E DELLA FORMAZIONE</t>
  </si>
  <si>
    <t>PSICOLOGIA APPLICATA AI CONTESTI DELLA SALUTE, DEL LAVORO E GIURIDICO-FORENSE</t>
  </si>
  <si>
    <t>PSICOLOGIA CLINICA</t>
  </si>
  <si>
    <t>PSICOLOGIA DELLA COMUNICAZIONE E DEL MARKETING</t>
  </si>
  <si>
    <t>PSICOLOGIA DELLO SVILUPPO TIPICO E ATIPICO</t>
  </si>
  <si>
    <t>PSICOPATOLOGIA DINAMICA DELLO SVILUPPO</t>
  </si>
  <si>
    <t>ASTRONOMIA E ASTROFISICA</t>
  </si>
  <si>
    <t>BIOLOGIA E TECNOLOGIE CELLULARI</t>
  </si>
  <si>
    <t>BIOTECNOLOGIE GENOMICHE, INDUSTRIALI ED AMBIENTALI</t>
  </si>
  <si>
    <t>CHIMICA</t>
  </si>
  <si>
    <t>CHIMICA ANALITICA</t>
  </si>
  <si>
    <t>CHIMICA INDUSTRIALE</t>
  </si>
  <si>
    <t>ECOBIOLOGIA</t>
  </si>
  <si>
    <t>FISICA</t>
  </si>
  <si>
    <t>GENETICA E BIOLOGIA MOLECOLARE</t>
  </si>
  <si>
    <t>GEOLOGIA APPLICATA ALL'INGEGNERIA, AL TERRITORIO E AI RISCHI</t>
  </si>
  <si>
    <t>GEOLOGIA DI ESPLORAZIONE</t>
  </si>
  <si>
    <t>MATEMATICA</t>
  </si>
  <si>
    <t>MATEMATICA PER LE APPLICAZIONI</t>
  </si>
  <si>
    <t>MONITORAGGIO E RIQUALIFICAZIONE AMBIENTALE</t>
  </si>
  <si>
    <t>NEUROBIOLOGIA</t>
  </si>
  <si>
    <t>SCIENZE DELLA NATURA</t>
  </si>
  <si>
    <t>SCIENZE E TECNOLOGIE PER LA CONSERVAZIONE DEI BENI CULTURALI</t>
  </si>
  <si>
    <t>Scienze matematiche, fisiche e naturali</t>
  </si>
  <si>
    <t>Ingegneria dell'informazione, informatica e statistica</t>
  </si>
  <si>
    <t>Lettere e filosofia</t>
  </si>
  <si>
    <t>Medicina e odontoiatria</t>
  </si>
  <si>
    <t>Medicina e psicologia</t>
  </si>
  <si>
    <t>ANALISI ECONOMICA DELLE ISTITUZIONI INTERNAZIONALI</t>
  </si>
  <si>
    <t>MEDIA, COMUNICAZIONE DIGITALE E GIORNALISMO</t>
  </si>
  <si>
    <t>ORGANIZZAZIONE E MARKETING PER LA COMUNICAZIONE D'IMPRESA</t>
  </si>
  <si>
    <t>PROGETTAZIONE GESTIONE E VALUTAZIONE DEI SERVIZI SOCIALI</t>
  </si>
  <si>
    <t>RELAZIONI INTERNAZIONALI</t>
  </si>
  <si>
    <t>SCIENZE DELLA POLITICA</t>
  </si>
  <si>
    <t>SCIENZE DELLE AMMINISTRAZIONI E DELLE POLITICHE PUBBLICHE</t>
  </si>
  <si>
    <t>SCIENZE DELLO SVILUPPO E DELLA COOPERAZIONE INTERNAZIONALE</t>
  </si>
  <si>
    <t>SCIENZE SOCIALI APPLICATE</t>
  </si>
  <si>
    <t>Scienze politiche sociologia comunicazione</t>
  </si>
  <si>
    <t>Classe</t>
  </si>
  <si>
    <t>LM-4</t>
  </si>
  <si>
    <t>LM-3</t>
  </si>
  <si>
    <t>LM-12</t>
  </si>
  <si>
    <t>LM-77</t>
  </si>
  <si>
    <t>LM-56</t>
  </si>
  <si>
    <t>LM-16</t>
  </si>
  <si>
    <t>LM-76</t>
  </si>
  <si>
    <t>LM-9</t>
  </si>
  <si>
    <t>LM/SNT4</t>
  </si>
  <si>
    <t>LM/SNT1</t>
  </si>
  <si>
    <t>LM/SNT2</t>
  </si>
  <si>
    <t>LM-90</t>
  </si>
  <si>
    <t>LM-24</t>
  </si>
  <si>
    <t>LM-20</t>
  </si>
  <si>
    <t>LM-21</t>
  </si>
  <si>
    <t>LM-22</t>
  </si>
  <si>
    <t>LM-23</t>
  </si>
  <si>
    <t>LM-26</t>
  </si>
  <si>
    <t>LM-35</t>
  </si>
  <si>
    <t>LM-53</t>
  </si>
  <si>
    <t>LM-28</t>
  </si>
  <si>
    <t>LM-30</t>
  </si>
  <si>
    <t>LM-33</t>
  </si>
  <si>
    <t>LM-32</t>
  </si>
  <si>
    <t>LM-18</t>
  </si>
  <si>
    <t>LM-25</t>
  </si>
  <si>
    <t>LM-66</t>
  </si>
  <si>
    <t>LM-91</t>
  </si>
  <si>
    <t>LM-27</t>
  </si>
  <si>
    <t>LM-29</t>
  </si>
  <si>
    <t>LM-31</t>
  </si>
  <si>
    <t>LM-83</t>
  </si>
  <si>
    <t>LM-82</t>
  </si>
  <si>
    <t>LM-2</t>
  </si>
  <si>
    <t>LM-5</t>
  </si>
  <si>
    <t>LM-1</t>
  </si>
  <si>
    <t>LM-19</t>
  </si>
  <si>
    <t>LM-15</t>
  </si>
  <si>
    <t>LM-14</t>
  </si>
  <si>
    <t>LM-78</t>
  </si>
  <si>
    <t>LM-80</t>
  </si>
  <si>
    <t>LM-36</t>
  </si>
  <si>
    <t>LM-39</t>
  </si>
  <si>
    <t>LM-45</t>
  </si>
  <si>
    <t>LM-65</t>
  </si>
  <si>
    <t>LM-37</t>
  </si>
  <si>
    <t>LM-84</t>
  </si>
  <si>
    <t>LM-64</t>
  </si>
  <si>
    <t>LM-89</t>
  </si>
  <si>
    <t>LM/SNT3</t>
  </si>
  <si>
    <t>LM-51</t>
  </si>
  <si>
    <t>LM-85</t>
  </si>
  <si>
    <t>LM-58</t>
  </si>
  <si>
    <t>LM-6</t>
  </si>
  <si>
    <t>LM-8</t>
  </si>
  <si>
    <t>LM-54</t>
  </si>
  <si>
    <t>LM-71</t>
  </si>
  <si>
    <t>LM-17</t>
  </si>
  <si>
    <t>LM-74</t>
  </si>
  <si>
    <t>LM-40</t>
  </si>
  <si>
    <t>LM-75</t>
  </si>
  <si>
    <t>LM-60</t>
  </si>
  <si>
    <t>LM-70</t>
  </si>
  <si>
    <t>LM-11</t>
  </si>
  <si>
    <t>LM-87</t>
  </si>
  <si>
    <t>LM-52</t>
  </si>
  <si>
    <t>LM-62</t>
  </si>
  <si>
    <t>LM-63</t>
  </si>
  <si>
    <t>LM-81</t>
  </si>
  <si>
    <t>LM-88</t>
  </si>
  <si>
    <t>LM-59</t>
  </si>
  <si>
    <t>SCIENZE E TECNOLOGIE ALIMENTARI - Interateneo va eliminato</t>
  </si>
  <si>
    <t>LM-9
LM-59</t>
  </si>
  <si>
    <t>65
80</t>
  </si>
  <si>
    <t>65
100</t>
  </si>
  <si>
    <t>LM-59
LM-88</t>
  </si>
  <si>
    <t>Numerosità
riferimento
per la classe</t>
  </si>
  <si>
    <t>Numerosità
massima
per la classe</t>
  </si>
  <si>
    <t>COMUNICAZIONE SCIENTIFICA BIOMEDICA
(gli insegnamenti sembrano tutti in comune fra le due classi)</t>
  </si>
  <si>
    <t>COMUNICAZIONE, VALUTAZIONE E RICERCA SOCIALE PER LE ORGANIZZAZIONI (rimossi insegnamenti comuni alle due classi, 7 in tutto)</t>
  </si>
  <si>
    <t>Numero insegnamenti eccdenti il minimo offerti nel Manifesto</t>
  </si>
  <si>
    <t>Sapienza</t>
  </si>
  <si>
    <t>indice di dispersione superiore a media facoltà</t>
  </si>
  <si>
    <t>eccesso rispetto a media sapienza</t>
  </si>
  <si>
    <t>eccesso rispetto a media facoltà</t>
  </si>
  <si>
    <t>richiesta riduzione rispetto a Sapienza (LAMBDA; salvaguardia)</t>
  </si>
  <si>
    <t>richiesta riduzione rispetto a Facoltà (LAMBDA; salvaguardia)</t>
  </si>
  <si>
    <t>numro cds indice di dispersione superiore a media facoltà</t>
  </si>
  <si>
    <t>insegnamenti in eccesso rispetto a media sapienza</t>
  </si>
  <si>
    <t>insegnamenti in eccesso rispetto a media facoltà</t>
  </si>
  <si>
    <t>Ateneo</t>
  </si>
  <si>
    <t>ß</t>
  </si>
  <si>
    <t>% riduzione eccedenza</t>
  </si>
  <si>
    <t>cut_1</t>
  </si>
  <si>
    <t>richiesta teorica riduzione rispetto a Facoltà (LAMBDA; salvaguardia)</t>
  </si>
  <si>
    <t>peso facoltà</t>
  </si>
  <si>
    <t>P</t>
  </si>
  <si>
    <t>salvaguardia percentuale</t>
  </si>
  <si>
    <t>dopo la cura</t>
  </si>
  <si>
    <t>LAMBDA= fattore moltiplicativo superamento media sapienza</t>
  </si>
  <si>
    <t>salvaguardia (non attivo)</t>
  </si>
  <si>
    <t>Numero insegnamenti eccedenti il minimo offerti nel Manifesto</t>
  </si>
  <si>
    <t>numero cds indice di dispersione superiore a media sapienza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</si>
</sst>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0" xfId="0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6"/>
  <sheetViews>
    <sheetView tabSelected="1" zoomScale="85" zoomScaleNormal="100" workbookViewId="0">
      <pane ySplit="1" topLeftCell="A109" activePane="bottomLeft" state="frozen"/>
      <selection pane="bottomLeft" activeCell="K39" sqref="K39:K50"/>
    </sheetView>
  </sheetViews>
  <sheetFormatPr baseColWidth="10" defaultColWidth="8.83203125" defaultRowHeight="19" x14ac:dyDescent="0.25"/>
  <cols>
    <col min="1" max="1" width="22.5" customWidth="1"/>
    <col min="2" max="2" width="26.33203125" style="3" customWidth="1"/>
    <col min="3" max="3" width="11" customWidth="1"/>
    <col min="4" max="5" width="11" style="3" customWidth="1"/>
    <col min="6" max="6" width="12.5" style="3" customWidth="1"/>
    <col min="7" max="7" width="16" customWidth="1"/>
    <col min="8" max="8" width="12" style="5" customWidth="1"/>
    <col min="9" max="13" width="8.83203125" style="3"/>
    <col min="14" max="15" width="14.83203125" style="3" customWidth="1"/>
    <col min="16" max="16" width="13" style="34" customWidth="1"/>
    <col min="17" max="17" width="8.83203125" style="28"/>
    <col min="18" max="18" width="8.83203125" style="30"/>
  </cols>
  <sheetData>
    <row r="1" spans="1:18" ht="156" customHeight="1" x14ac:dyDescent="0.7">
      <c r="A1" s="1" t="s">
        <v>10</v>
      </c>
      <c r="B1" s="20" t="s">
        <v>0</v>
      </c>
      <c r="C1" s="2" t="s">
        <v>118</v>
      </c>
      <c r="D1" s="2" t="s">
        <v>195</v>
      </c>
      <c r="E1" s="2" t="s">
        <v>196</v>
      </c>
      <c r="F1" s="2" t="s">
        <v>1</v>
      </c>
      <c r="G1" s="2" t="s">
        <v>2</v>
      </c>
      <c r="H1" s="2" t="s">
        <v>3</v>
      </c>
      <c r="I1" s="2" t="s">
        <v>220</v>
      </c>
      <c r="J1" s="37" t="s">
        <v>221</v>
      </c>
      <c r="K1" s="2" t="s">
        <v>201</v>
      </c>
      <c r="L1" s="2" t="s">
        <v>202</v>
      </c>
      <c r="M1" s="2" t="s">
        <v>203</v>
      </c>
      <c r="N1" s="2" t="s">
        <v>204</v>
      </c>
      <c r="O1" s="2" t="s">
        <v>213</v>
      </c>
      <c r="P1" s="33" t="s">
        <v>212</v>
      </c>
      <c r="Q1" s="27" t="s">
        <v>211</v>
      </c>
      <c r="R1" s="32" t="s">
        <v>215</v>
      </c>
    </row>
    <row r="2" spans="1:18" x14ac:dyDescent="0.25">
      <c r="A2" t="s">
        <v>11</v>
      </c>
      <c r="B2" s="21" t="s">
        <v>4</v>
      </c>
      <c r="C2" s="3" t="s">
        <v>119</v>
      </c>
      <c r="D2" s="3">
        <v>65</v>
      </c>
      <c r="E2" s="3">
        <v>80</v>
      </c>
      <c r="F2" s="7">
        <v>18</v>
      </c>
      <c r="G2" s="9">
        <v>21</v>
      </c>
      <c r="H2" s="4">
        <f t="shared" ref="H2:H65" si="0">F2/G2</f>
        <v>0.8571428571428571</v>
      </c>
      <c r="I2" s="3">
        <f>F2-11</f>
        <v>7</v>
      </c>
      <c r="J2" s="3">
        <f t="shared" ref="J2:J66" si="1">IF(H2&lt;$H$110,0,1)</f>
        <v>1</v>
      </c>
      <c r="K2" s="3">
        <f>IF(I2&lt;$B$115,0,1)</f>
        <v>1</v>
      </c>
      <c r="L2" s="3">
        <f>ROUNDDOWN(MAX(0,F2-$H$110*G2),0)</f>
        <v>8</v>
      </c>
      <c r="M2" s="3">
        <f>ROUNDDOWN(MAX(0,F2-$B$115*G2),0)</f>
        <v>11</v>
      </c>
      <c r="N2" s="25">
        <f t="shared" ref="N2:N65" si="2">MIN(ROUNDDOWN(MAX(0,F2-$H$110*$B$129*G2),0),$B$130)</f>
        <v>0</v>
      </c>
      <c r="O2" s="25">
        <f>MIN(ROUNDDOWN(MAX(0,F2-$B$115*$B$129*G2),0),$B$130)</f>
        <v>5</v>
      </c>
      <c r="P2" s="34">
        <f>IF(F2-($B$131*O2+(1-$B$131)*N2)&lt;11,"C",ROUNDDOWN($B$131*O2+(1-$B$131)*N2,0))</f>
        <v>2</v>
      </c>
      <c r="Q2" s="29">
        <f>IF(P2="c","c",IF(P2=0,0,100*P2/(M2*$B$131+L2*(1-$B$131))))</f>
        <v>21.05263157894737</v>
      </c>
      <c r="R2" s="26">
        <f>IF(Q2="c","c",IF(Q2&lt;$B$132,P2,ROUNDDOWN(P2*$B$132/Q2,0)))</f>
        <v>1</v>
      </c>
    </row>
    <row r="3" spans="1:18" x14ac:dyDescent="0.25">
      <c r="A3" t="s">
        <v>11</v>
      </c>
      <c r="B3" s="21" t="s">
        <v>5</v>
      </c>
      <c r="C3" s="3" t="s">
        <v>120</v>
      </c>
      <c r="D3" s="3">
        <v>65</v>
      </c>
      <c r="E3" s="3">
        <v>80</v>
      </c>
      <c r="F3" s="7">
        <v>13</v>
      </c>
      <c r="G3" s="9">
        <v>19</v>
      </c>
      <c r="H3" s="4">
        <f t="shared" si="0"/>
        <v>0.68421052631578949</v>
      </c>
      <c r="I3" s="3">
        <f t="shared" ref="I3:I66" si="3">F3-11</f>
        <v>2</v>
      </c>
      <c r="J3" s="3">
        <f t="shared" si="1"/>
        <v>1</v>
      </c>
      <c r="K3" s="3">
        <f t="shared" ref="K3:K7" si="4">IF(I3&lt;$B$115,0,1)</f>
        <v>1</v>
      </c>
      <c r="L3" s="3">
        <f t="shared" ref="L3:L66" si="5">ROUNDDOWN(MAX(0,F3-$H$110*G3),0)</f>
        <v>4</v>
      </c>
      <c r="M3" s="3">
        <f t="shared" ref="M3:M7" si="6">ROUNDDOWN(MAX(0,F3-$B$115*G3),0)</f>
        <v>7</v>
      </c>
      <c r="N3" s="25">
        <f t="shared" si="2"/>
        <v>0</v>
      </c>
      <c r="O3" s="25">
        <f t="shared" ref="O3:O7" si="7">MIN(ROUNDDOWN(MAX(0,F3-$B$115*$B$129*G3),0),$B$130)</f>
        <v>1</v>
      </c>
      <c r="P3" s="34">
        <f t="shared" ref="P3:P66" si="8">IF(F3-($B$131*O3+(1-$B$131)*N3)&lt;11,"C",ROUNDDOWN($B$131*O3+(1-$B$131)*N3,0))</f>
        <v>0</v>
      </c>
      <c r="Q3" s="29">
        <f t="shared" ref="Q3:Q66" si="9">IF(P3="c","c",IF(P3=0,0,100*P3/(M3*$B$131+L3*(1-$B$131))))</f>
        <v>0</v>
      </c>
      <c r="R3" s="26">
        <f t="shared" ref="R3:R66" si="10">IF(Q3="c","c",IF(Q3&lt;$B$132,P3,ROUNDDOWN(P3*$B$132/Q3,0)))</f>
        <v>0</v>
      </c>
    </row>
    <row r="4" spans="1:18" x14ac:dyDescent="0.25">
      <c r="A4" t="s">
        <v>11</v>
      </c>
      <c r="B4" s="21" t="s">
        <v>6</v>
      </c>
      <c r="C4" s="3" t="s">
        <v>119</v>
      </c>
      <c r="D4" s="3">
        <v>65</v>
      </c>
      <c r="E4" s="3">
        <v>80</v>
      </c>
      <c r="F4" s="7">
        <v>30</v>
      </c>
      <c r="G4" s="9">
        <v>86</v>
      </c>
      <c r="H4" s="4">
        <f t="shared" si="0"/>
        <v>0.34883720930232559</v>
      </c>
      <c r="I4" s="3">
        <f t="shared" si="3"/>
        <v>19</v>
      </c>
      <c r="J4" s="3">
        <f t="shared" si="1"/>
        <v>0</v>
      </c>
      <c r="K4" s="3">
        <f t="shared" si="4"/>
        <v>1</v>
      </c>
      <c r="L4" s="3">
        <f t="shared" si="5"/>
        <v>0</v>
      </c>
      <c r="M4" s="3">
        <f t="shared" si="6"/>
        <v>4</v>
      </c>
      <c r="N4" s="25">
        <f t="shared" si="2"/>
        <v>0</v>
      </c>
      <c r="O4" s="25">
        <f t="shared" si="7"/>
        <v>0</v>
      </c>
      <c r="P4" s="34">
        <f t="shared" si="8"/>
        <v>0</v>
      </c>
      <c r="Q4" s="29">
        <f t="shared" si="9"/>
        <v>0</v>
      </c>
      <c r="R4" s="26">
        <f t="shared" si="10"/>
        <v>0</v>
      </c>
    </row>
    <row r="5" spans="1:18" x14ac:dyDescent="0.25">
      <c r="A5" t="s">
        <v>11</v>
      </c>
      <c r="B5" s="21" t="s">
        <v>7</v>
      </c>
      <c r="C5" s="3" t="s">
        <v>121</v>
      </c>
      <c r="D5" s="3">
        <v>65</v>
      </c>
      <c r="E5" s="3">
        <v>80</v>
      </c>
      <c r="F5" s="7">
        <v>11</v>
      </c>
      <c r="G5" s="9">
        <v>51</v>
      </c>
      <c r="H5" s="4">
        <f t="shared" si="0"/>
        <v>0.21568627450980393</v>
      </c>
      <c r="I5" s="3">
        <f t="shared" si="3"/>
        <v>0</v>
      </c>
      <c r="J5" s="3">
        <f t="shared" si="1"/>
        <v>0</v>
      </c>
      <c r="K5" s="3">
        <f t="shared" si="4"/>
        <v>0</v>
      </c>
      <c r="L5" s="3">
        <f t="shared" si="5"/>
        <v>0</v>
      </c>
      <c r="M5" s="3">
        <f t="shared" si="6"/>
        <v>0</v>
      </c>
      <c r="N5" s="25">
        <f t="shared" si="2"/>
        <v>0</v>
      </c>
      <c r="O5" s="25">
        <f t="shared" si="7"/>
        <v>0</v>
      </c>
      <c r="P5" s="34">
        <f t="shared" si="8"/>
        <v>0</v>
      </c>
      <c r="Q5" s="29">
        <f t="shared" si="9"/>
        <v>0</v>
      </c>
      <c r="R5" s="26">
        <f t="shared" si="10"/>
        <v>0</v>
      </c>
    </row>
    <row r="6" spans="1:18" x14ac:dyDescent="0.25">
      <c r="A6" t="s">
        <v>11</v>
      </c>
      <c r="B6" s="21" t="s">
        <v>8</v>
      </c>
      <c r="C6" s="3" t="s">
        <v>131</v>
      </c>
      <c r="D6" s="3">
        <v>65</v>
      </c>
      <c r="E6" s="3">
        <v>80</v>
      </c>
      <c r="F6" s="7">
        <v>11</v>
      </c>
      <c r="G6" s="9">
        <v>80</v>
      </c>
      <c r="H6" s="4">
        <f t="shared" si="0"/>
        <v>0.13750000000000001</v>
      </c>
      <c r="I6" s="3">
        <f t="shared" si="3"/>
        <v>0</v>
      </c>
      <c r="J6" s="3">
        <f t="shared" si="1"/>
        <v>0</v>
      </c>
      <c r="K6" s="3">
        <f t="shared" si="4"/>
        <v>0</v>
      </c>
      <c r="L6" s="3">
        <f t="shared" si="5"/>
        <v>0</v>
      </c>
      <c r="M6" s="3">
        <f t="shared" si="6"/>
        <v>0</v>
      </c>
      <c r="N6" s="25">
        <f t="shared" si="2"/>
        <v>0</v>
      </c>
      <c r="O6" s="25">
        <f t="shared" si="7"/>
        <v>0</v>
      </c>
      <c r="P6" s="34">
        <f t="shared" si="8"/>
        <v>0</v>
      </c>
      <c r="Q6" s="29">
        <f t="shared" si="9"/>
        <v>0</v>
      </c>
      <c r="R6" s="26">
        <f t="shared" si="10"/>
        <v>0</v>
      </c>
    </row>
    <row r="7" spans="1:18" x14ac:dyDescent="0.25">
      <c r="A7" t="s">
        <v>11</v>
      </c>
      <c r="B7" s="21" t="s">
        <v>9</v>
      </c>
      <c r="C7" s="3" t="s">
        <v>121</v>
      </c>
      <c r="D7" s="3">
        <v>65</v>
      </c>
      <c r="E7" s="3">
        <v>80</v>
      </c>
      <c r="F7" s="7">
        <v>13</v>
      </c>
      <c r="G7" s="9">
        <v>61</v>
      </c>
      <c r="H7" s="4">
        <f t="shared" si="0"/>
        <v>0.21311475409836064</v>
      </c>
      <c r="I7" s="3">
        <f t="shared" si="3"/>
        <v>2</v>
      </c>
      <c r="J7" s="3">
        <f t="shared" si="1"/>
        <v>0</v>
      </c>
      <c r="K7" s="3">
        <f t="shared" si="4"/>
        <v>1</v>
      </c>
      <c r="L7" s="3">
        <f t="shared" si="5"/>
        <v>0</v>
      </c>
      <c r="M7" s="3">
        <f t="shared" si="6"/>
        <v>0</v>
      </c>
      <c r="N7" s="25">
        <f t="shared" si="2"/>
        <v>0</v>
      </c>
      <c r="O7" s="25">
        <f t="shared" si="7"/>
        <v>0</v>
      </c>
      <c r="P7" s="34">
        <f t="shared" si="8"/>
        <v>0</v>
      </c>
      <c r="Q7" s="29">
        <f t="shared" si="9"/>
        <v>0</v>
      </c>
      <c r="R7" s="26">
        <f t="shared" si="10"/>
        <v>0</v>
      </c>
    </row>
    <row r="8" spans="1:18" x14ac:dyDescent="0.25">
      <c r="A8" t="s">
        <v>21</v>
      </c>
      <c r="B8" s="21" t="s">
        <v>12</v>
      </c>
      <c r="C8" s="3" t="s">
        <v>122</v>
      </c>
      <c r="D8" s="3">
        <v>80</v>
      </c>
      <c r="E8" s="3">
        <v>100</v>
      </c>
      <c r="F8" s="7">
        <v>41</v>
      </c>
      <c r="G8" s="9">
        <v>204</v>
      </c>
      <c r="H8" s="4">
        <f t="shared" si="0"/>
        <v>0.20098039215686275</v>
      </c>
      <c r="I8" s="3">
        <f t="shared" si="3"/>
        <v>30</v>
      </c>
      <c r="J8" s="3">
        <f t="shared" si="1"/>
        <v>0</v>
      </c>
      <c r="K8" s="3">
        <f>IF(H8&lt;$B$117,0,1)</f>
        <v>0</v>
      </c>
      <c r="L8" s="3">
        <f t="shared" si="5"/>
        <v>0</v>
      </c>
      <c r="M8" s="3">
        <f>ROUNDDOWN(MAX(0,F8-$B$116*G8),0)</f>
        <v>0</v>
      </c>
      <c r="N8" s="25">
        <f t="shared" si="2"/>
        <v>0</v>
      </c>
      <c r="O8" s="25">
        <f>MIN(ROUNDDOWN(MAX(0,F8-$B$116*$B$129*G8),0),$B$130)</f>
        <v>0</v>
      </c>
      <c r="P8" s="34">
        <f t="shared" si="8"/>
        <v>0</v>
      </c>
      <c r="Q8" s="29">
        <f t="shared" si="9"/>
        <v>0</v>
      </c>
      <c r="R8" s="26">
        <f t="shared" si="10"/>
        <v>0</v>
      </c>
    </row>
    <row r="9" spans="1:18" x14ac:dyDescent="0.25">
      <c r="A9" t="s">
        <v>21</v>
      </c>
      <c r="B9" s="21" t="s">
        <v>13</v>
      </c>
      <c r="C9" s="3" t="s">
        <v>122</v>
      </c>
      <c r="D9" s="3">
        <v>80</v>
      </c>
      <c r="E9" s="3">
        <v>100</v>
      </c>
      <c r="F9" s="7">
        <v>19</v>
      </c>
      <c r="G9" s="9">
        <v>45</v>
      </c>
      <c r="H9" s="4">
        <f t="shared" si="0"/>
        <v>0.42222222222222222</v>
      </c>
      <c r="I9" s="3">
        <f t="shared" si="3"/>
        <v>8</v>
      </c>
      <c r="J9" s="3">
        <f t="shared" si="1"/>
        <v>0</v>
      </c>
      <c r="K9" s="3">
        <f t="shared" ref="K9:K16" si="11">IF(H9&lt;$B$116,0,1)</f>
        <v>1</v>
      </c>
      <c r="L9" s="3">
        <f t="shared" si="5"/>
        <v>0</v>
      </c>
      <c r="M9" s="3">
        <f t="shared" ref="M9:M16" si="12">ROUNDDOWN(MAX(0,F9-$B$116*G9),0)</f>
        <v>8</v>
      </c>
      <c r="N9" s="25">
        <f t="shared" si="2"/>
        <v>0</v>
      </c>
      <c r="O9" s="25">
        <f t="shared" ref="O9:O16" si="13">MIN(ROUNDDOWN(MAX(0,F9-$B$116*$B$129*G9),0),$B$130)</f>
        <v>0</v>
      </c>
      <c r="P9" s="34">
        <f t="shared" si="8"/>
        <v>0</v>
      </c>
      <c r="Q9" s="29">
        <f t="shared" si="9"/>
        <v>0</v>
      </c>
      <c r="R9" s="26">
        <f t="shared" si="10"/>
        <v>0</v>
      </c>
    </row>
    <row r="10" spans="1:18" x14ac:dyDescent="0.25">
      <c r="A10" t="s">
        <v>21</v>
      </c>
      <c r="B10" s="21" t="s">
        <v>14</v>
      </c>
      <c r="C10" s="3" t="s">
        <v>122</v>
      </c>
      <c r="D10" s="3">
        <v>80</v>
      </c>
      <c r="E10" s="3">
        <v>100</v>
      </c>
      <c r="F10" s="7">
        <v>19</v>
      </c>
      <c r="G10" s="9">
        <v>46</v>
      </c>
      <c r="H10" s="4">
        <f t="shared" si="0"/>
        <v>0.41304347826086957</v>
      </c>
      <c r="I10" s="3">
        <f t="shared" si="3"/>
        <v>8</v>
      </c>
      <c r="J10" s="3">
        <f t="shared" si="1"/>
        <v>0</v>
      </c>
      <c r="K10" s="3">
        <f t="shared" si="11"/>
        <v>1</v>
      </c>
      <c r="L10" s="3">
        <f t="shared" si="5"/>
        <v>0</v>
      </c>
      <c r="M10" s="3">
        <f t="shared" si="12"/>
        <v>8</v>
      </c>
      <c r="N10" s="25">
        <f t="shared" si="2"/>
        <v>0</v>
      </c>
      <c r="O10" s="25">
        <f t="shared" si="13"/>
        <v>0</v>
      </c>
      <c r="P10" s="34">
        <f t="shared" si="8"/>
        <v>0</v>
      </c>
      <c r="Q10" s="29">
        <f t="shared" si="9"/>
        <v>0</v>
      </c>
      <c r="R10" s="26">
        <f t="shared" si="10"/>
        <v>0</v>
      </c>
    </row>
    <row r="11" spans="1:18" x14ac:dyDescent="0.25">
      <c r="A11" t="s">
        <v>21</v>
      </c>
      <c r="B11" s="21" t="s">
        <v>15</v>
      </c>
      <c r="C11" s="3" t="s">
        <v>123</v>
      </c>
      <c r="D11" s="3">
        <v>80</v>
      </c>
      <c r="E11" s="3">
        <v>100</v>
      </c>
      <c r="F11" s="7">
        <v>42</v>
      </c>
      <c r="G11" s="9">
        <v>79</v>
      </c>
      <c r="H11" s="4">
        <f t="shared" si="0"/>
        <v>0.53164556962025311</v>
      </c>
      <c r="I11" s="3">
        <f t="shared" si="3"/>
        <v>31</v>
      </c>
      <c r="J11" s="3">
        <f t="shared" si="1"/>
        <v>1</v>
      </c>
      <c r="K11" s="3">
        <f t="shared" si="11"/>
        <v>1</v>
      </c>
      <c r="L11" s="3">
        <f t="shared" si="5"/>
        <v>5</v>
      </c>
      <c r="M11" s="3">
        <f t="shared" si="12"/>
        <v>23</v>
      </c>
      <c r="N11" s="25">
        <f t="shared" si="2"/>
        <v>0</v>
      </c>
      <c r="O11" s="25">
        <f t="shared" si="13"/>
        <v>4</v>
      </c>
      <c r="P11" s="34">
        <f t="shared" si="8"/>
        <v>2</v>
      </c>
      <c r="Q11" s="29">
        <f t="shared" si="9"/>
        <v>14.285714285714286</v>
      </c>
      <c r="R11" s="26">
        <f t="shared" si="10"/>
        <v>2</v>
      </c>
    </row>
    <row r="12" spans="1:18" x14ac:dyDescent="0.25">
      <c r="A12" t="s">
        <v>21</v>
      </c>
      <c r="B12" s="21" t="s">
        <v>16</v>
      </c>
      <c r="C12" s="3" t="s">
        <v>124</v>
      </c>
      <c r="D12" s="3">
        <v>80</v>
      </c>
      <c r="E12" s="3">
        <v>100</v>
      </c>
      <c r="F12" s="7">
        <v>18</v>
      </c>
      <c r="G12" s="9">
        <v>83</v>
      </c>
      <c r="H12" s="4">
        <f t="shared" si="0"/>
        <v>0.21686746987951808</v>
      </c>
      <c r="I12" s="3">
        <f t="shared" si="3"/>
        <v>7</v>
      </c>
      <c r="J12" s="3">
        <f t="shared" si="1"/>
        <v>0</v>
      </c>
      <c r="K12" s="3">
        <f t="shared" si="11"/>
        <v>0</v>
      </c>
      <c r="L12" s="3">
        <f t="shared" si="5"/>
        <v>0</v>
      </c>
      <c r="M12" s="3">
        <f t="shared" si="12"/>
        <v>0</v>
      </c>
      <c r="N12" s="25">
        <f t="shared" si="2"/>
        <v>0</v>
      </c>
      <c r="O12" s="25">
        <f t="shared" si="13"/>
        <v>0</v>
      </c>
      <c r="P12" s="34">
        <f t="shared" si="8"/>
        <v>0</v>
      </c>
      <c r="Q12" s="29">
        <f t="shared" si="9"/>
        <v>0</v>
      </c>
      <c r="R12" s="26">
        <f t="shared" si="10"/>
        <v>0</v>
      </c>
    </row>
    <row r="13" spans="1:18" x14ac:dyDescent="0.25">
      <c r="A13" t="s">
        <v>21</v>
      </c>
      <c r="B13" s="21" t="s">
        <v>17</v>
      </c>
      <c r="C13" s="3" t="s">
        <v>122</v>
      </c>
      <c r="D13" s="3">
        <v>80</v>
      </c>
      <c r="E13" s="3">
        <v>100</v>
      </c>
      <c r="F13" s="7">
        <v>23</v>
      </c>
      <c r="G13" s="9">
        <v>131</v>
      </c>
      <c r="H13" s="4">
        <f t="shared" si="0"/>
        <v>0.17557251908396945</v>
      </c>
      <c r="I13" s="3">
        <f t="shared" si="3"/>
        <v>12</v>
      </c>
      <c r="J13" s="3">
        <f t="shared" si="1"/>
        <v>0</v>
      </c>
      <c r="K13" s="3">
        <f t="shared" si="11"/>
        <v>0</v>
      </c>
      <c r="L13" s="3">
        <f t="shared" si="5"/>
        <v>0</v>
      </c>
      <c r="M13" s="3">
        <f t="shared" si="12"/>
        <v>0</v>
      </c>
      <c r="N13" s="25">
        <f t="shared" si="2"/>
        <v>0</v>
      </c>
      <c r="O13" s="25">
        <f t="shared" si="13"/>
        <v>0</v>
      </c>
      <c r="P13" s="34">
        <f t="shared" si="8"/>
        <v>0</v>
      </c>
      <c r="Q13" s="29">
        <f t="shared" si="9"/>
        <v>0</v>
      </c>
      <c r="R13" s="26">
        <f t="shared" si="10"/>
        <v>0</v>
      </c>
    </row>
    <row r="14" spans="1:18" x14ac:dyDescent="0.25">
      <c r="A14" t="s">
        <v>21</v>
      </c>
      <c r="B14" s="21" t="s">
        <v>18</v>
      </c>
      <c r="C14" s="3" t="s">
        <v>122</v>
      </c>
      <c r="D14" s="3">
        <v>80</v>
      </c>
      <c r="E14" s="3">
        <v>100</v>
      </c>
      <c r="F14" s="7">
        <v>36</v>
      </c>
      <c r="G14" s="9">
        <v>329</v>
      </c>
      <c r="H14" s="4">
        <f t="shared" si="0"/>
        <v>0.10942249240121581</v>
      </c>
      <c r="I14" s="3">
        <f t="shared" si="3"/>
        <v>25</v>
      </c>
      <c r="J14" s="3">
        <f t="shared" si="1"/>
        <v>0</v>
      </c>
      <c r="K14" s="3">
        <f t="shared" si="11"/>
        <v>0</v>
      </c>
      <c r="L14" s="3">
        <f t="shared" si="5"/>
        <v>0</v>
      </c>
      <c r="M14" s="3">
        <f t="shared" si="12"/>
        <v>0</v>
      </c>
      <c r="N14" s="25">
        <f t="shared" si="2"/>
        <v>0</v>
      </c>
      <c r="O14" s="25">
        <f t="shared" si="13"/>
        <v>0</v>
      </c>
      <c r="P14" s="34">
        <f t="shared" si="8"/>
        <v>0</v>
      </c>
      <c r="Q14" s="29">
        <f t="shared" si="9"/>
        <v>0</v>
      </c>
      <c r="R14" s="26">
        <f t="shared" si="10"/>
        <v>0</v>
      </c>
    </row>
    <row r="15" spans="1:18" x14ac:dyDescent="0.25">
      <c r="A15" t="s">
        <v>21</v>
      </c>
      <c r="B15" s="21" t="s">
        <v>19</v>
      </c>
      <c r="C15" s="3" t="s">
        <v>122</v>
      </c>
      <c r="D15" s="3">
        <v>80</v>
      </c>
      <c r="E15" s="3">
        <v>100</v>
      </c>
      <c r="F15" s="7">
        <v>23</v>
      </c>
      <c r="G15" s="9">
        <v>46</v>
      </c>
      <c r="H15" s="4">
        <f t="shared" si="0"/>
        <v>0.5</v>
      </c>
      <c r="I15" s="3">
        <f t="shared" si="3"/>
        <v>12</v>
      </c>
      <c r="J15" s="3">
        <f t="shared" si="1"/>
        <v>1</v>
      </c>
      <c r="K15" s="3">
        <f t="shared" si="11"/>
        <v>1</v>
      </c>
      <c r="L15" s="3">
        <f t="shared" si="5"/>
        <v>1</v>
      </c>
      <c r="M15" s="3">
        <f t="shared" si="12"/>
        <v>12</v>
      </c>
      <c r="N15" s="25">
        <f t="shared" si="2"/>
        <v>0</v>
      </c>
      <c r="O15" s="25">
        <f t="shared" si="13"/>
        <v>1</v>
      </c>
      <c r="P15" s="34">
        <f t="shared" si="8"/>
        <v>0</v>
      </c>
      <c r="Q15" s="29">
        <f t="shared" si="9"/>
        <v>0</v>
      </c>
      <c r="R15" s="26">
        <f t="shared" si="10"/>
        <v>0</v>
      </c>
    </row>
    <row r="16" spans="1:18" x14ac:dyDescent="0.25">
      <c r="A16" t="s">
        <v>21</v>
      </c>
      <c r="B16" s="21" t="s">
        <v>20</v>
      </c>
      <c r="C16" s="3" t="s">
        <v>125</v>
      </c>
      <c r="D16" s="3">
        <v>80</v>
      </c>
      <c r="E16" s="3">
        <v>100</v>
      </c>
      <c r="F16" s="7">
        <v>18</v>
      </c>
      <c r="G16" s="9">
        <v>37</v>
      </c>
      <c r="H16" s="4">
        <f t="shared" si="0"/>
        <v>0.48648648648648651</v>
      </c>
      <c r="I16" s="3">
        <f t="shared" si="3"/>
        <v>7</v>
      </c>
      <c r="J16" s="3">
        <f t="shared" si="1"/>
        <v>1</v>
      </c>
      <c r="K16" s="3">
        <f t="shared" si="11"/>
        <v>1</v>
      </c>
      <c r="L16" s="3">
        <f t="shared" si="5"/>
        <v>1</v>
      </c>
      <c r="M16" s="3">
        <f t="shared" si="12"/>
        <v>9</v>
      </c>
      <c r="N16" s="25">
        <f t="shared" si="2"/>
        <v>0</v>
      </c>
      <c r="O16" s="25">
        <f t="shared" si="13"/>
        <v>0</v>
      </c>
      <c r="P16" s="34">
        <f t="shared" si="8"/>
        <v>0</v>
      </c>
      <c r="Q16" s="29">
        <f t="shared" si="9"/>
        <v>0</v>
      </c>
      <c r="R16" s="26">
        <f t="shared" si="10"/>
        <v>0</v>
      </c>
    </row>
    <row r="17" spans="1:19" x14ac:dyDescent="0.25">
      <c r="A17" t="s">
        <v>27</v>
      </c>
      <c r="B17" s="21" t="s">
        <v>22</v>
      </c>
      <c r="C17" s="3" t="s">
        <v>126</v>
      </c>
      <c r="D17" s="3">
        <v>65</v>
      </c>
      <c r="E17" s="3">
        <v>65</v>
      </c>
      <c r="F17" s="7">
        <v>11</v>
      </c>
      <c r="G17" s="9">
        <v>39</v>
      </c>
      <c r="H17" s="4">
        <f t="shared" si="0"/>
        <v>0.28205128205128205</v>
      </c>
      <c r="I17" s="3">
        <f t="shared" si="3"/>
        <v>0</v>
      </c>
      <c r="J17" s="3">
        <f t="shared" si="1"/>
        <v>0</v>
      </c>
      <c r="K17" s="3">
        <f>IF(H17&lt;$B$117,0,1)</f>
        <v>0</v>
      </c>
      <c r="L17" s="3">
        <f t="shared" si="5"/>
        <v>0</v>
      </c>
      <c r="M17" s="3">
        <f>ROUNDDOWN(MAX(0,F17-$B$117*G17),0)</f>
        <v>0</v>
      </c>
      <c r="N17" s="25">
        <f t="shared" si="2"/>
        <v>0</v>
      </c>
      <c r="O17" s="25">
        <f>MIN(ROUNDDOWN(MAX(0,F17-$B$117*$B$129*G17),0),$B$130)</f>
        <v>0</v>
      </c>
      <c r="P17" s="34">
        <f t="shared" si="8"/>
        <v>0</v>
      </c>
      <c r="Q17" s="29">
        <f t="shared" si="9"/>
        <v>0</v>
      </c>
      <c r="R17" s="26">
        <f t="shared" si="10"/>
        <v>0</v>
      </c>
    </row>
    <row r="18" spans="1:19" x14ac:dyDescent="0.25">
      <c r="A18" t="s">
        <v>27</v>
      </c>
      <c r="B18" s="21" t="s">
        <v>23</v>
      </c>
      <c r="C18" s="3" t="s">
        <v>126</v>
      </c>
      <c r="D18" s="3">
        <v>65</v>
      </c>
      <c r="E18" s="3">
        <v>65</v>
      </c>
      <c r="F18" s="7">
        <v>11</v>
      </c>
      <c r="G18" s="9">
        <v>33</v>
      </c>
      <c r="H18" s="4">
        <f t="shared" si="0"/>
        <v>0.33333333333333331</v>
      </c>
      <c r="I18" s="3">
        <f t="shared" si="3"/>
        <v>0</v>
      </c>
      <c r="J18" s="3">
        <f t="shared" si="1"/>
        <v>0</v>
      </c>
      <c r="K18" s="3">
        <f>IF(H18&lt;$B$117,0,1)</f>
        <v>1</v>
      </c>
      <c r="L18" s="3">
        <f t="shared" si="5"/>
        <v>0</v>
      </c>
      <c r="M18" s="3">
        <f t="shared" ref="M18:M22" si="14">ROUNDDOWN(MAX(0,F18-$B$117*G18),0)</f>
        <v>0</v>
      </c>
      <c r="N18" s="25">
        <f t="shared" si="2"/>
        <v>0</v>
      </c>
      <c r="O18" s="25">
        <f t="shared" ref="O18:O22" si="15">MIN(ROUNDDOWN(MAX(0,F18-$B$117*$B$129*G18),0),$B$130)</f>
        <v>0</v>
      </c>
      <c r="P18" s="34">
        <f t="shared" si="8"/>
        <v>0</v>
      </c>
      <c r="Q18" s="29">
        <f t="shared" si="9"/>
        <v>0</v>
      </c>
      <c r="R18" s="26">
        <f t="shared" si="10"/>
        <v>0</v>
      </c>
    </row>
    <row r="19" spans="1:19" s="8" customFormat="1" ht="64" x14ac:dyDescent="0.25">
      <c r="A19" s="8" t="s">
        <v>27</v>
      </c>
      <c r="B19" s="22" t="s">
        <v>197</v>
      </c>
      <c r="C19" s="12" t="s">
        <v>191</v>
      </c>
      <c r="D19" s="13" t="s">
        <v>192</v>
      </c>
      <c r="E19" s="13" t="s">
        <v>193</v>
      </c>
      <c r="F19" s="10">
        <v>11</v>
      </c>
      <c r="G19" s="11">
        <v>13</v>
      </c>
      <c r="H19" s="4">
        <f t="shared" si="0"/>
        <v>0.84615384615384615</v>
      </c>
      <c r="I19" s="3">
        <f t="shared" si="3"/>
        <v>0</v>
      </c>
      <c r="J19" s="3">
        <f t="shared" si="1"/>
        <v>1</v>
      </c>
      <c r="K19" s="3">
        <f t="shared" ref="K19:K22" si="16">IF(H19&lt;$B$117,0,1)</f>
        <v>1</v>
      </c>
      <c r="L19" s="3">
        <f t="shared" si="5"/>
        <v>5</v>
      </c>
      <c r="M19" s="3">
        <f t="shared" si="14"/>
        <v>7</v>
      </c>
      <c r="N19" s="25">
        <f t="shared" si="2"/>
        <v>0</v>
      </c>
      <c r="O19" s="25">
        <f>MIN(ROUNDDOWN(MAX(0,F19-$B$117*$B$129*G19),0),$B$130)</f>
        <v>3</v>
      </c>
      <c r="P19" s="34" t="str">
        <f t="shared" si="8"/>
        <v>C</v>
      </c>
      <c r="Q19" s="29" t="str">
        <f t="shared" si="9"/>
        <v>c</v>
      </c>
      <c r="R19" s="26" t="str">
        <f t="shared" si="10"/>
        <v>c</v>
      </c>
      <c r="S19"/>
    </row>
    <row r="20" spans="1:19" x14ac:dyDescent="0.25">
      <c r="A20" t="s">
        <v>27</v>
      </c>
      <c r="B20" s="21" t="s">
        <v>24</v>
      </c>
      <c r="C20" s="3" t="s">
        <v>127</v>
      </c>
      <c r="D20" s="3">
        <v>50</v>
      </c>
      <c r="E20" s="3">
        <v>50</v>
      </c>
      <c r="F20" s="7">
        <v>11</v>
      </c>
      <c r="G20" s="9">
        <v>12</v>
      </c>
      <c r="H20" s="4">
        <f t="shared" si="0"/>
        <v>0.91666666666666663</v>
      </c>
      <c r="I20" s="3">
        <f t="shared" si="3"/>
        <v>0</v>
      </c>
      <c r="J20" s="3">
        <f t="shared" si="1"/>
        <v>1</v>
      </c>
      <c r="K20" s="3">
        <f t="shared" si="16"/>
        <v>1</v>
      </c>
      <c r="L20" s="3">
        <f t="shared" si="5"/>
        <v>5</v>
      </c>
      <c r="M20" s="3">
        <f t="shared" si="14"/>
        <v>7</v>
      </c>
      <c r="N20" s="25">
        <f t="shared" si="2"/>
        <v>0</v>
      </c>
      <c r="O20" s="25">
        <f t="shared" si="15"/>
        <v>3</v>
      </c>
      <c r="P20" s="34" t="str">
        <f t="shared" si="8"/>
        <v>C</v>
      </c>
      <c r="Q20" s="29" t="str">
        <f t="shared" si="9"/>
        <v>c</v>
      </c>
      <c r="R20" s="26" t="str">
        <f t="shared" si="10"/>
        <v>c</v>
      </c>
    </row>
    <row r="21" spans="1:19" x14ac:dyDescent="0.25">
      <c r="A21" t="s">
        <v>27</v>
      </c>
      <c r="B21" s="21" t="s">
        <v>25</v>
      </c>
      <c r="C21" s="3" t="s">
        <v>128</v>
      </c>
      <c r="D21" s="3">
        <v>50</v>
      </c>
      <c r="E21" s="3">
        <v>50</v>
      </c>
      <c r="F21" s="7">
        <v>11</v>
      </c>
      <c r="G21" s="9">
        <v>93</v>
      </c>
      <c r="H21" s="4">
        <f t="shared" si="0"/>
        <v>0.11827956989247312</v>
      </c>
      <c r="I21" s="3">
        <f t="shared" si="3"/>
        <v>0</v>
      </c>
      <c r="J21" s="3">
        <f t="shared" si="1"/>
        <v>0</v>
      </c>
      <c r="K21" s="3">
        <f t="shared" si="16"/>
        <v>0</v>
      </c>
      <c r="L21" s="3">
        <f t="shared" si="5"/>
        <v>0</v>
      </c>
      <c r="M21" s="3">
        <f t="shared" si="14"/>
        <v>0</v>
      </c>
      <c r="N21" s="25">
        <f t="shared" si="2"/>
        <v>0</v>
      </c>
      <c r="O21" s="25">
        <f t="shared" si="15"/>
        <v>0</v>
      </c>
      <c r="P21" s="34">
        <f t="shared" si="8"/>
        <v>0</v>
      </c>
      <c r="Q21" s="29">
        <f t="shared" si="9"/>
        <v>0</v>
      </c>
      <c r="R21" s="26">
        <f t="shared" si="10"/>
        <v>0</v>
      </c>
    </row>
    <row r="22" spans="1:19" x14ac:dyDescent="0.25">
      <c r="A22" t="s">
        <v>27</v>
      </c>
      <c r="B22" s="21" t="s">
        <v>26</v>
      </c>
      <c r="C22" s="3" t="s">
        <v>129</v>
      </c>
      <c r="D22" s="3">
        <v>50</v>
      </c>
      <c r="E22" s="3">
        <v>50</v>
      </c>
      <c r="F22" s="7">
        <v>11</v>
      </c>
      <c r="G22" s="9">
        <v>27</v>
      </c>
      <c r="H22" s="4">
        <f t="shared" si="0"/>
        <v>0.40740740740740738</v>
      </c>
      <c r="I22" s="3">
        <f t="shared" si="3"/>
        <v>0</v>
      </c>
      <c r="J22" s="3">
        <f t="shared" si="1"/>
        <v>0</v>
      </c>
      <c r="K22" s="3">
        <f t="shared" si="16"/>
        <v>1</v>
      </c>
      <c r="L22" s="3">
        <f t="shared" si="5"/>
        <v>0</v>
      </c>
      <c r="M22" s="3">
        <f t="shared" si="14"/>
        <v>2</v>
      </c>
      <c r="N22" s="25">
        <f t="shared" si="2"/>
        <v>0</v>
      </c>
      <c r="O22" s="25">
        <f t="shared" si="15"/>
        <v>0</v>
      </c>
      <c r="P22" s="34">
        <f t="shared" si="8"/>
        <v>0</v>
      </c>
      <c r="Q22" s="29">
        <f t="shared" si="9"/>
        <v>0</v>
      </c>
      <c r="R22" s="26">
        <f t="shared" si="10"/>
        <v>0</v>
      </c>
    </row>
    <row r="23" spans="1:19" x14ac:dyDescent="0.25">
      <c r="A23" t="s">
        <v>29</v>
      </c>
      <c r="B23" s="21" t="s">
        <v>28</v>
      </c>
      <c r="C23" s="3" t="s">
        <v>130</v>
      </c>
      <c r="D23" s="3">
        <v>80</v>
      </c>
      <c r="E23" s="3">
        <v>100</v>
      </c>
      <c r="F23" s="7">
        <v>32</v>
      </c>
      <c r="G23" s="9">
        <v>67</v>
      </c>
      <c r="H23" s="4">
        <f t="shared" si="0"/>
        <v>0.47761194029850745</v>
      </c>
      <c r="I23" s="3">
        <f t="shared" si="3"/>
        <v>21</v>
      </c>
      <c r="J23" s="3">
        <f t="shared" si="1"/>
        <v>1</v>
      </c>
      <c r="K23" s="3">
        <f>IF(H23&lt;$B$118,0,1)</f>
        <v>1</v>
      </c>
      <c r="L23" s="3">
        <f t="shared" si="5"/>
        <v>1</v>
      </c>
      <c r="M23" s="3">
        <f>ROUNDDOWN(MAX(0,F23-$B$118*G23),0)</f>
        <v>0</v>
      </c>
      <c r="N23" s="25">
        <f t="shared" si="2"/>
        <v>0</v>
      </c>
      <c r="O23" s="25">
        <f>MIN(ROUNDDOWN(MAX(0,F23-$B$118*$B$129*G23),0),$B$130)</f>
        <v>0</v>
      </c>
      <c r="P23" s="34">
        <f t="shared" si="8"/>
        <v>0</v>
      </c>
      <c r="Q23" s="29">
        <f t="shared" si="9"/>
        <v>0</v>
      </c>
      <c r="R23" s="26">
        <f t="shared" si="10"/>
        <v>0</v>
      </c>
    </row>
    <row r="24" spans="1:19" x14ac:dyDescent="0.25">
      <c r="A24" t="s">
        <v>57</v>
      </c>
      <c r="B24" s="21" t="s">
        <v>42</v>
      </c>
      <c r="C24" s="3" t="s">
        <v>132</v>
      </c>
      <c r="D24" s="3">
        <v>65</v>
      </c>
      <c r="E24" s="3">
        <v>80</v>
      </c>
      <c r="F24" s="7">
        <v>29</v>
      </c>
      <c r="G24" s="9">
        <v>50</v>
      </c>
      <c r="H24" s="4">
        <f t="shared" ref="H24:H38" si="17">F24/G24</f>
        <v>0.57999999999999996</v>
      </c>
      <c r="I24" s="3">
        <f t="shared" si="3"/>
        <v>18</v>
      </c>
      <c r="J24" s="3">
        <f t="shared" si="1"/>
        <v>1</v>
      </c>
      <c r="K24" s="3">
        <f>IF(H24&lt;$B$119,0,1)</f>
        <v>1</v>
      </c>
      <c r="L24" s="3">
        <f>ROUNDDOWN(MAX(0,F24-$H$110*G24),0)</f>
        <v>6</v>
      </c>
      <c r="M24" s="3">
        <f>ROUNDDOWN(MAX(0,F24-$B$119*G24),0)</f>
        <v>0</v>
      </c>
      <c r="N24" s="25">
        <f t="shared" si="2"/>
        <v>0</v>
      </c>
      <c r="O24" s="25">
        <f>MIN(ROUNDDOWN(MAX(0,F24-$B$119*$B$129*G24),0),$B$130)</f>
        <v>0</v>
      </c>
      <c r="P24" s="34">
        <f t="shared" si="8"/>
        <v>0</v>
      </c>
      <c r="Q24" s="29">
        <f t="shared" si="9"/>
        <v>0</v>
      </c>
      <c r="R24" s="26">
        <f t="shared" si="10"/>
        <v>0</v>
      </c>
    </row>
    <row r="25" spans="1:19" x14ac:dyDescent="0.25">
      <c r="A25" t="s">
        <v>57</v>
      </c>
      <c r="B25" s="21" t="s">
        <v>43</v>
      </c>
      <c r="C25" s="3" t="s">
        <v>133</v>
      </c>
      <c r="D25" s="3">
        <v>65</v>
      </c>
      <c r="E25" s="3">
        <v>80</v>
      </c>
      <c r="F25" s="7">
        <v>34</v>
      </c>
      <c r="G25" s="9">
        <v>92</v>
      </c>
      <c r="H25" s="4">
        <f t="shared" si="17"/>
        <v>0.36956521739130432</v>
      </c>
      <c r="I25" s="3">
        <f t="shared" si="3"/>
        <v>23</v>
      </c>
      <c r="J25" s="3">
        <f t="shared" si="1"/>
        <v>0</v>
      </c>
      <c r="K25" s="3">
        <f t="shared" ref="K25:K38" si="18">IF(H25&lt;$B$119,0,1)</f>
        <v>0</v>
      </c>
      <c r="L25" s="3">
        <f t="shared" ref="L25:L38" si="19">ROUNDDOWN(MAX(0,F25-$H$110*G25),0)</f>
        <v>0</v>
      </c>
      <c r="M25" s="3">
        <f>ROUNDDOWN(MAX(0,F25-$B$119*G25),0)</f>
        <v>0</v>
      </c>
      <c r="N25" s="25">
        <f t="shared" si="2"/>
        <v>0</v>
      </c>
      <c r="O25" s="25">
        <f>MIN(ROUNDDOWN(MAX(0,F25-$B$120*$B$129*G25),0),$B$130)</f>
        <v>0</v>
      </c>
      <c r="P25" s="34">
        <f t="shared" si="8"/>
        <v>0</v>
      </c>
      <c r="Q25" s="29">
        <f t="shared" si="9"/>
        <v>0</v>
      </c>
      <c r="R25" s="26">
        <f t="shared" si="10"/>
        <v>0</v>
      </c>
    </row>
    <row r="26" spans="1:19" x14ac:dyDescent="0.25">
      <c r="A26" t="s">
        <v>57</v>
      </c>
      <c r="B26" s="21" t="s">
        <v>44</v>
      </c>
      <c r="C26" s="3" t="s">
        <v>134</v>
      </c>
      <c r="D26" s="3">
        <v>65</v>
      </c>
      <c r="E26" s="3">
        <v>80</v>
      </c>
      <c r="F26" s="7">
        <v>29</v>
      </c>
      <c r="G26" s="9">
        <v>44</v>
      </c>
      <c r="H26" s="4">
        <f t="shared" si="17"/>
        <v>0.65909090909090906</v>
      </c>
      <c r="I26" s="3">
        <f t="shared" si="3"/>
        <v>18</v>
      </c>
      <c r="J26" s="3">
        <f t="shared" si="1"/>
        <v>1</v>
      </c>
      <c r="K26" s="3">
        <f t="shared" si="18"/>
        <v>1</v>
      </c>
      <c r="L26" s="3">
        <f t="shared" si="19"/>
        <v>8</v>
      </c>
      <c r="M26" s="3">
        <f t="shared" ref="M26:M38" si="20">ROUNDDOWN(MAX(0,F26-$B$119*G26),0)</f>
        <v>3</v>
      </c>
      <c r="N26" s="25">
        <f t="shared" si="2"/>
        <v>0</v>
      </c>
      <c r="O26" s="25">
        <f t="shared" ref="O26:O38" si="21">MIN(ROUNDDOWN(MAX(0,F26-$B$120*$B$129*G26),0),$B$130)</f>
        <v>0</v>
      </c>
      <c r="P26" s="34">
        <f t="shared" si="8"/>
        <v>0</v>
      </c>
      <c r="Q26" s="29">
        <f t="shared" si="9"/>
        <v>0</v>
      </c>
      <c r="R26" s="26">
        <f t="shared" si="10"/>
        <v>0</v>
      </c>
    </row>
    <row r="27" spans="1:19" x14ac:dyDescent="0.25">
      <c r="A27" t="s">
        <v>57</v>
      </c>
      <c r="B27" s="21" t="s">
        <v>45</v>
      </c>
      <c r="C27" s="3" t="s">
        <v>135</v>
      </c>
      <c r="D27" s="3">
        <v>65</v>
      </c>
      <c r="E27" s="3">
        <v>80</v>
      </c>
      <c r="F27" s="7">
        <v>39</v>
      </c>
      <c r="G27" s="9">
        <v>42</v>
      </c>
      <c r="H27" s="4">
        <f t="shared" si="17"/>
        <v>0.9285714285714286</v>
      </c>
      <c r="I27" s="3">
        <f t="shared" si="3"/>
        <v>28</v>
      </c>
      <c r="J27" s="3">
        <f t="shared" si="1"/>
        <v>1</v>
      </c>
      <c r="K27" s="3">
        <f t="shared" si="18"/>
        <v>1</v>
      </c>
      <c r="L27" s="3">
        <f t="shared" si="19"/>
        <v>19</v>
      </c>
      <c r="M27" s="3">
        <f t="shared" si="20"/>
        <v>15</v>
      </c>
      <c r="N27" s="25">
        <f t="shared" si="2"/>
        <v>0</v>
      </c>
      <c r="O27" s="25">
        <f t="shared" si="21"/>
        <v>0</v>
      </c>
      <c r="P27" s="34">
        <f t="shared" si="8"/>
        <v>0</v>
      </c>
      <c r="Q27" s="29">
        <f t="shared" si="9"/>
        <v>0</v>
      </c>
      <c r="R27" s="26">
        <f t="shared" si="10"/>
        <v>0</v>
      </c>
    </row>
    <row r="28" spans="1:19" x14ac:dyDescent="0.25">
      <c r="A28" t="s">
        <v>57</v>
      </c>
      <c r="B28" s="21" t="s">
        <v>46</v>
      </c>
      <c r="C28" s="3" t="s">
        <v>135</v>
      </c>
      <c r="D28" s="3">
        <v>65</v>
      </c>
      <c r="E28" s="3">
        <v>80</v>
      </c>
      <c r="F28" s="7">
        <v>15</v>
      </c>
      <c r="G28" s="9">
        <v>118</v>
      </c>
      <c r="H28" s="4">
        <f t="shared" si="17"/>
        <v>0.1271186440677966</v>
      </c>
      <c r="I28" s="3">
        <f t="shared" si="3"/>
        <v>4</v>
      </c>
      <c r="J28" s="3">
        <f t="shared" si="1"/>
        <v>0</v>
      </c>
      <c r="K28" s="3">
        <f t="shared" si="18"/>
        <v>0</v>
      </c>
      <c r="L28" s="3">
        <f t="shared" si="19"/>
        <v>0</v>
      </c>
      <c r="M28" s="3">
        <f t="shared" si="20"/>
        <v>0</v>
      </c>
      <c r="N28" s="25">
        <f t="shared" si="2"/>
        <v>0</v>
      </c>
      <c r="O28" s="25">
        <f t="shared" si="21"/>
        <v>0</v>
      </c>
      <c r="P28" s="34">
        <f t="shared" si="8"/>
        <v>0</v>
      </c>
      <c r="Q28" s="29">
        <f t="shared" si="9"/>
        <v>0</v>
      </c>
      <c r="R28" s="26">
        <f t="shared" si="10"/>
        <v>0</v>
      </c>
    </row>
    <row r="29" spans="1:19" x14ac:dyDescent="0.25">
      <c r="A29" t="s">
        <v>57</v>
      </c>
      <c r="B29" s="21" t="s">
        <v>47</v>
      </c>
      <c r="C29" s="3" t="s">
        <v>136</v>
      </c>
      <c r="D29" s="3">
        <v>65</v>
      </c>
      <c r="E29" s="3">
        <v>80</v>
      </c>
      <c r="F29" s="7">
        <v>34</v>
      </c>
      <c r="G29" s="9">
        <v>22</v>
      </c>
      <c r="H29" s="4">
        <f t="shared" si="17"/>
        <v>1.5454545454545454</v>
      </c>
      <c r="I29" s="3">
        <f t="shared" si="3"/>
        <v>23</v>
      </c>
      <c r="J29" s="3">
        <f t="shared" si="1"/>
        <v>1</v>
      </c>
      <c r="K29" s="3">
        <f t="shared" si="18"/>
        <v>1</v>
      </c>
      <c r="L29" s="3">
        <f t="shared" si="19"/>
        <v>23</v>
      </c>
      <c r="M29" s="3">
        <f t="shared" si="20"/>
        <v>21</v>
      </c>
      <c r="N29" s="25">
        <f t="shared" si="2"/>
        <v>13</v>
      </c>
      <c r="O29" s="25">
        <f t="shared" si="21"/>
        <v>13</v>
      </c>
      <c r="P29" s="34">
        <f t="shared" si="8"/>
        <v>13</v>
      </c>
      <c r="Q29" s="29">
        <f t="shared" si="9"/>
        <v>59.090909090909093</v>
      </c>
      <c r="R29" s="26">
        <f t="shared" si="10"/>
        <v>4</v>
      </c>
    </row>
    <row r="30" spans="1:19" x14ac:dyDescent="0.25">
      <c r="A30" t="s">
        <v>57</v>
      </c>
      <c r="B30" s="21" t="s">
        <v>48</v>
      </c>
      <c r="C30" s="3" t="s">
        <v>137</v>
      </c>
      <c r="D30" s="3">
        <v>65</v>
      </c>
      <c r="E30" s="3">
        <v>80</v>
      </c>
      <c r="F30" s="7">
        <v>15</v>
      </c>
      <c r="G30" s="9">
        <v>8</v>
      </c>
      <c r="H30" s="4">
        <f t="shared" si="17"/>
        <v>1.875</v>
      </c>
      <c r="I30" s="3">
        <f t="shared" si="3"/>
        <v>4</v>
      </c>
      <c r="J30" s="3">
        <f t="shared" si="1"/>
        <v>1</v>
      </c>
      <c r="K30" s="3">
        <f t="shared" si="18"/>
        <v>1</v>
      </c>
      <c r="L30" s="3">
        <f t="shared" si="19"/>
        <v>11</v>
      </c>
      <c r="M30" s="3">
        <f t="shared" si="20"/>
        <v>10</v>
      </c>
      <c r="N30" s="25">
        <f t="shared" si="2"/>
        <v>7</v>
      </c>
      <c r="O30" s="25">
        <f t="shared" si="21"/>
        <v>7</v>
      </c>
      <c r="P30" s="34" t="str">
        <f t="shared" si="8"/>
        <v>C</v>
      </c>
      <c r="Q30" s="29" t="str">
        <f t="shared" si="9"/>
        <v>c</v>
      </c>
      <c r="R30" s="26" t="str">
        <f t="shared" si="10"/>
        <v>c</v>
      </c>
    </row>
    <row r="31" spans="1:19" x14ac:dyDescent="0.25">
      <c r="A31" t="s">
        <v>57</v>
      </c>
      <c r="B31" s="21" t="s">
        <v>49</v>
      </c>
      <c r="C31" s="3" t="s">
        <v>138</v>
      </c>
      <c r="D31" s="3">
        <v>65</v>
      </c>
      <c r="E31" s="3">
        <v>80</v>
      </c>
      <c r="F31" s="7">
        <v>42</v>
      </c>
      <c r="G31" s="9">
        <v>57</v>
      </c>
      <c r="H31" s="4">
        <f t="shared" si="17"/>
        <v>0.73684210526315785</v>
      </c>
      <c r="I31" s="3">
        <f t="shared" si="3"/>
        <v>31</v>
      </c>
      <c r="J31" s="3">
        <f t="shared" si="1"/>
        <v>1</v>
      </c>
      <c r="K31" s="3">
        <f t="shared" si="18"/>
        <v>1</v>
      </c>
      <c r="L31" s="3">
        <f t="shared" si="19"/>
        <v>15</v>
      </c>
      <c r="M31" s="3">
        <f t="shared" si="20"/>
        <v>9</v>
      </c>
      <c r="N31" s="25">
        <f t="shared" si="2"/>
        <v>0</v>
      </c>
      <c r="O31" s="25">
        <f t="shared" si="21"/>
        <v>0</v>
      </c>
      <c r="P31" s="34">
        <f t="shared" si="8"/>
        <v>0</v>
      </c>
      <c r="Q31" s="29">
        <f t="shared" si="9"/>
        <v>0</v>
      </c>
      <c r="R31" s="26">
        <f t="shared" si="10"/>
        <v>0</v>
      </c>
    </row>
    <row r="32" spans="1:19" x14ac:dyDescent="0.25">
      <c r="A32" t="s">
        <v>57</v>
      </c>
      <c r="B32" s="21" t="s">
        <v>50</v>
      </c>
      <c r="C32" s="3" t="s">
        <v>139</v>
      </c>
      <c r="D32" s="3">
        <v>65</v>
      </c>
      <c r="E32" s="3">
        <v>80</v>
      </c>
      <c r="F32" s="7">
        <v>42</v>
      </c>
      <c r="G32" s="9">
        <v>36</v>
      </c>
      <c r="H32" s="4">
        <f t="shared" si="17"/>
        <v>1.1666666666666667</v>
      </c>
      <c r="I32" s="3">
        <f t="shared" si="3"/>
        <v>31</v>
      </c>
      <c r="J32" s="3">
        <f t="shared" si="1"/>
        <v>1</v>
      </c>
      <c r="K32" s="3">
        <f t="shared" si="18"/>
        <v>1</v>
      </c>
      <c r="L32" s="3">
        <f t="shared" si="19"/>
        <v>25</v>
      </c>
      <c r="M32" s="3">
        <f t="shared" si="20"/>
        <v>21</v>
      </c>
      <c r="N32" s="25">
        <f t="shared" si="2"/>
        <v>9</v>
      </c>
      <c r="O32" s="25">
        <f t="shared" si="21"/>
        <v>8</v>
      </c>
      <c r="P32" s="34">
        <f t="shared" si="8"/>
        <v>8</v>
      </c>
      <c r="Q32" s="29">
        <f t="shared" si="9"/>
        <v>34.782608695652172</v>
      </c>
      <c r="R32" s="26">
        <f t="shared" si="10"/>
        <v>4</v>
      </c>
    </row>
    <row r="33" spans="1:18" x14ac:dyDescent="0.25">
      <c r="A33" t="s">
        <v>57</v>
      </c>
      <c r="B33" s="21" t="s">
        <v>51</v>
      </c>
      <c r="C33" s="3" t="s">
        <v>139</v>
      </c>
      <c r="D33" s="3">
        <v>65</v>
      </c>
      <c r="E33" s="3">
        <v>80</v>
      </c>
      <c r="F33" s="7">
        <v>45</v>
      </c>
      <c r="G33" s="9">
        <v>16</v>
      </c>
      <c r="H33" s="4">
        <f t="shared" si="17"/>
        <v>2.8125</v>
      </c>
      <c r="I33" s="3">
        <f t="shared" si="3"/>
        <v>34</v>
      </c>
      <c r="J33" s="3">
        <f t="shared" si="1"/>
        <v>1</v>
      </c>
      <c r="K33" s="3">
        <f t="shared" si="18"/>
        <v>1</v>
      </c>
      <c r="L33" s="3">
        <f t="shared" si="19"/>
        <v>37</v>
      </c>
      <c r="M33" s="3">
        <f t="shared" si="20"/>
        <v>35</v>
      </c>
      <c r="N33" s="25">
        <f t="shared" si="2"/>
        <v>30</v>
      </c>
      <c r="O33" s="25">
        <f t="shared" si="21"/>
        <v>30</v>
      </c>
      <c r="P33" s="34">
        <f t="shared" si="8"/>
        <v>30</v>
      </c>
      <c r="Q33" s="29">
        <f t="shared" si="9"/>
        <v>83.333333333333329</v>
      </c>
      <c r="R33" s="26">
        <f t="shared" si="10"/>
        <v>7</v>
      </c>
    </row>
    <row r="34" spans="1:18" x14ac:dyDescent="0.25">
      <c r="A34" t="s">
        <v>57</v>
      </c>
      <c r="B34" s="21" t="s">
        <v>52</v>
      </c>
      <c r="C34" s="3" t="s">
        <v>140</v>
      </c>
      <c r="D34" s="3">
        <v>65</v>
      </c>
      <c r="E34" s="3">
        <v>80</v>
      </c>
      <c r="F34" s="7">
        <v>36</v>
      </c>
      <c r="G34" s="9">
        <v>116</v>
      </c>
      <c r="H34" s="4">
        <f t="shared" si="17"/>
        <v>0.31034482758620691</v>
      </c>
      <c r="I34" s="3">
        <f t="shared" si="3"/>
        <v>25</v>
      </c>
      <c r="J34" s="3">
        <f t="shared" si="1"/>
        <v>0</v>
      </c>
      <c r="K34" s="3">
        <f t="shared" si="18"/>
        <v>0</v>
      </c>
      <c r="L34" s="3">
        <f t="shared" si="19"/>
        <v>0</v>
      </c>
      <c r="M34" s="3">
        <f t="shared" si="20"/>
        <v>0</v>
      </c>
      <c r="N34" s="25">
        <f t="shared" si="2"/>
        <v>0</v>
      </c>
      <c r="O34" s="25">
        <f t="shared" si="21"/>
        <v>0</v>
      </c>
      <c r="P34" s="34">
        <f t="shared" si="8"/>
        <v>0</v>
      </c>
      <c r="Q34" s="29">
        <f t="shared" si="9"/>
        <v>0</v>
      </c>
      <c r="R34" s="26">
        <f t="shared" si="10"/>
        <v>0</v>
      </c>
    </row>
    <row r="35" spans="1:18" x14ac:dyDescent="0.25">
      <c r="A35" t="s">
        <v>57</v>
      </c>
      <c r="B35" s="21" t="s">
        <v>53</v>
      </c>
      <c r="C35" s="3" t="s">
        <v>141</v>
      </c>
      <c r="D35" s="3">
        <v>65</v>
      </c>
      <c r="E35" s="3">
        <v>80</v>
      </c>
      <c r="F35" s="7">
        <v>68</v>
      </c>
      <c r="G35" s="9">
        <v>184</v>
      </c>
      <c r="H35" s="4">
        <f t="shared" si="17"/>
        <v>0.36956521739130432</v>
      </c>
      <c r="I35" s="3">
        <f t="shared" si="3"/>
        <v>57</v>
      </c>
      <c r="J35" s="3">
        <f t="shared" si="1"/>
        <v>0</v>
      </c>
      <c r="K35" s="3">
        <f t="shared" si="18"/>
        <v>0</v>
      </c>
      <c r="L35" s="3">
        <f t="shared" si="19"/>
        <v>0</v>
      </c>
      <c r="M35" s="3">
        <f t="shared" si="20"/>
        <v>0</v>
      </c>
      <c r="N35" s="25">
        <f t="shared" si="2"/>
        <v>0</v>
      </c>
      <c r="O35" s="25">
        <f t="shared" si="21"/>
        <v>0</v>
      </c>
      <c r="P35" s="34">
        <f t="shared" si="8"/>
        <v>0</v>
      </c>
      <c r="Q35" s="29">
        <f t="shared" si="9"/>
        <v>0</v>
      </c>
      <c r="R35" s="26">
        <f t="shared" si="10"/>
        <v>0</v>
      </c>
    </row>
    <row r="36" spans="1:18" x14ac:dyDescent="0.25">
      <c r="A36" t="s">
        <v>57</v>
      </c>
      <c r="B36" s="21" t="s">
        <v>54</v>
      </c>
      <c r="C36" s="3" t="s">
        <v>137</v>
      </c>
      <c r="D36" s="3">
        <v>65</v>
      </c>
      <c r="E36" s="3">
        <v>80</v>
      </c>
      <c r="F36" s="7">
        <v>32</v>
      </c>
      <c r="G36" s="9">
        <v>25</v>
      </c>
      <c r="H36" s="4">
        <f t="shared" si="17"/>
        <v>1.28</v>
      </c>
      <c r="I36" s="3">
        <f t="shared" si="3"/>
        <v>21</v>
      </c>
      <c r="J36" s="3">
        <f t="shared" si="1"/>
        <v>1</v>
      </c>
      <c r="K36" s="3">
        <f t="shared" si="18"/>
        <v>1</v>
      </c>
      <c r="L36" s="3">
        <f t="shared" si="19"/>
        <v>20</v>
      </c>
      <c r="M36" s="3">
        <f t="shared" si="20"/>
        <v>17</v>
      </c>
      <c r="N36" s="25">
        <f t="shared" si="2"/>
        <v>9</v>
      </c>
      <c r="O36" s="25">
        <f t="shared" si="21"/>
        <v>8</v>
      </c>
      <c r="P36" s="34">
        <f t="shared" si="8"/>
        <v>8</v>
      </c>
      <c r="Q36" s="29">
        <f t="shared" si="9"/>
        <v>43.243243243243242</v>
      </c>
      <c r="R36" s="26">
        <f t="shared" si="10"/>
        <v>3</v>
      </c>
    </row>
    <row r="37" spans="1:18" x14ac:dyDescent="0.25">
      <c r="A37" t="s">
        <v>57</v>
      </c>
      <c r="B37" s="21" t="s">
        <v>55</v>
      </c>
      <c r="C37" s="3" t="s">
        <v>131</v>
      </c>
      <c r="D37" s="3">
        <v>65</v>
      </c>
      <c r="E37" s="3">
        <v>80</v>
      </c>
      <c r="F37" s="7">
        <v>18</v>
      </c>
      <c r="G37" s="9">
        <v>7</v>
      </c>
      <c r="H37" s="4">
        <f t="shared" si="17"/>
        <v>2.5714285714285716</v>
      </c>
      <c r="I37" s="3">
        <f t="shared" si="3"/>
        <v>7</v>
      </c>
      <c r="J37" s="3">
        <f t="shared" si="1"/>
        <v>1</v>
      </c>
      <c r="K37" s="3">
        <f t="shared" si="18"/>
        <v>1</v>
      </c>
      <c r="L37" s="3">
        <f t="shared" si="19"/>
        <v>14</v>
      </c>
      <c r="M37" s="3">
        <f t="shared" si="20"/>
        <v>14</v>
      </c>
      <c r="N37" s="25">
        <f t="shared" si="2"/>
        <v>11</v>
      </c>
      <c r="O37" s="25">
        <f t="shared" si="21"/>
        <v>11</v>
      </c>
      <c r="P37" s="34" t="str">
        <f t="shared" si="8"/>
        <v>C</v>
      </c>
      <c r="Q37" s="29" t="str">
        <f t="shared" si="9"/>
        <v>c</v>
      </c>
      <c r="R37" s="26" t="str">
        <f t="shared" si="10"/>
        <v>c</v>
      </c>
    </row>
    <row r="38" spans="1:18" x14ac:dyDescent="0.25">
      <c r="A38" t="s">
        <v>57</v>
      </c>
      <c r="B38" s="21" t="s">
        <v>56</v>
      </c>
      <c r="C38" s="3" t="s">
        <v>132</v>
      </c>
      <c r="D38" s="3">
        <v>65</v>
      </c>
      <c r="E38" s="3">
        <v>80</v>
      </c>
      <c r="F38" s="7">
        <v>47</v>
      </c>
      <c r="G38" s="9">
        <v>105</v>
      </c>
      <c r="H38" s="4">
        <f t="shared" si="17"/>
        <v>0.44761904761904764</v>
      </c>
      <c r="I38" s="3">
        <f t="shared" si="3"/>
        <v>36</v>
      </c>
      <c r="J38" s="3">
        <f t="shared" si="1"/>
        <v>0</v>
      </c>
      <c r="K38" s="3">
        <f t="shared" si="18"/>
        <v>0</v>
      </c>
      <c r="L38" s="3">
        <f t="shared" si="19"/>
        <v>0</v>
      </c>
      <c r="M38" s="3">
        <f t="shared" si="20"/>
        <v>0</v>
      </c>
      <c r="N38" s="25">
        <f t="shared" si="2"/>
        <v>0</v>
      </c>
      <c r="O38" s="25">
        <f t="shared" si="21"/>
        <v>0</v>
      </c>
      <c r="P38" s="34">
        <f t="shared" si="8"/>
        <v>0</v>
      </c>
      <c r="Q38" s="29">
        <f t="shared" si="9"/>
        <v>0</v>
      </c>
      <c r="R38" s="26">
        <f t="shared" si="10"/>
        <v>0</v>
      </c>
    </row>
    <row r="39" spans="1:18" x14ac:dyDescent="0.25">
      <c r="A39" t="s">
        <v>104</v>
      </c>
      <c r="B39" s="23" t="s">
        <v>30</v>
      </c>
      <c r="C39" s="9" t="s">
        <v>142</v>
      </c>
      <c r="D39" s="3">
        <v>65</v>
      </c>
      <c r="E39" s="3">
        <v>80</v>
      </c>
      <c r="F39" s="7">
        <v>18</v>
      </c>
      <c r="G39" s="9">
        <v>80</v>
      </c>
      <c r="H39" s="4">
        <f t="shared" si="0"/>
        <v>0.22500000000000001</v>
      </c>
      <c r="I39" s="3">
        <f t="shared" si="3"/>
        <v>7</v>
      </c>
      <c r="J39" s="3">
        <f t="shared" si="1"/>
        <v>0</v>
      </c>
      <c r="K39" s="48">
        <f>IF(H39&lt;$B$120,0,1)</f>
        <v>0</v>
      </c>
      <c r="L39" s="3">
        <f t="shared" si="5"/>
        <v>0</v>
      </c>
      <c r="M39" s="3">
        <f>ROUNDUP(MAX(F39-G39*$B$120,0),0)</f>
        <v>0</v>
      </c>
      <c r="N39" s="25">
        <f t="shared" si="2"/>
        <v>0</v>
      </c>
      <c r="O39" s="25">
        <f>MIN(ROUNDDOWN(MAX(0,F39-$B$120*$B$129*G39),0),$B$130)</f>
        <v>0</v>
      </c>
      <c r="P39" s="34">
        <f t="shared" si="8"/>
        <v>0</v>
      </c>
      <c r="Q39" s="29">
        <f t="shared" si="9"/>
        <v>0</v>
      </c>
      <c r="R39" s="26">
        <f t="shared" si="10"/>
        <v>0</v>
      </c>
    </row>
    <row r="40" spans="1:18" x14ac:dyDescent="0.25">
      <c r="A40" t="s">
        <v>104</v>
      </c>
      <c r="B40" s="23" t="s">
        <v>31</v>
      </c>
      <c r="C40" s="9" t="s">
        <v>143</v>
      </c>
      <c r="D40" s="9">
        <v>65</v>
      </c>
      <c r="E40" s="9">
        <v>65</v>
      </c>
      <c r="F40" s="7">
        <v>35</v>
      </c>
      <c r="G40" s="9">
        <v>91</v>
      </c>
      <c r="H40" s="4">
        <f t="shared" si="0"/>
        <v>0.38461538461538464</v>
      </c>
      <c r="I40" s="3">
        <f t="shared" si="3"/>
        <v>24</v>
      </c>
      <c r="J40" s="3">
        <f t="shared" si="1"/>
        <v>0</v>
      </c>
      <c r="K40" s="48">
        <f t="shared" ref="K40:K50" si="22">IF(H40&lt;$B$120,0,1)</f>
        <v>0</v>
      </c>
      <c r="L40" s="3">
        <f t="shared" si="5"/>
        <v>0</v>
      </c>
      <c r="M40" s="3">
        <f t="shared" ref="M40:M50" si="23">ROUNDUP(MAX(F40-G40*$B$120,0),0)</f>
        <v>0</v>
      </c>
      <c r="N40" s="25">
        <f t="shared" si="2"/>
        <v>0</v>
      </c>
      <c r="O40" s="25">
        <f t="shared" ref="O40:O50" si="24">MIN(ROUNDDOWN(MAX(0,F40-$B$120*$B$129*G40),0),$B$130)</f>
        <v>0</v>
      </c>
      <c r="P40" s="34">
        <f t="shared" si="8"/>
        <v>0</v>
      </c>
      <c r="Q40" s="29">
        <f t="shared" si="9"/>
        <v>0</v>
      </c>
      <c r="R40" s="26">
        <f t="shared" si="10"/>
        <v>0</v>
      </c>
    </row>
    <row r="41" spans="1:18" x14ac:dyDescent="0.25">
      <c r="A41" t="s">
        <v>104</v>
      </c>
      <c r="B41" s="23" t="s">
        <v>32</v>
      </c>
      <c r="C41" s="9" t="s">
        <v>144</v>
      </c>
      <c r="D41" s="3">
        <v>65</v>
      </c>
      <c r="E41" s="3">
        <v>80</v>
      </c>
      <c r="F41" s="7">
        <v>16</v>
      </c>
      <c r="G41" s="9">
        <v>45</v>
      </c>
      <c r="H41" s="4">
        <f t="shared" si="0"/>
        <v>0.35555555555555557</v>
      </c>
      <c r="I41" s="3">
        <f t="shared" si="3"/>
        <v>5</v>
      </c>
      <c r="J41" s="3">
        <f t="shared" si="1"/>
        <v>0</v>
      </c>
      <c r="K41" s="48">
        <f t="shared" si="22"/>
        <v>0</v>
      </c>
      <c r="L41" s="3">
        <f t="shared" si="5"/>
        <v>0</v>
      </c>
      <c r="M41" s="3">
        <f t="shared" si="23"/>
        <v>0</v>
      </c>
      <c r="N41" s="25">
        <f t="shared" si="2"/>
        <v>0</v>
      </c>
      <c r="O41" s="25">
        <f t="shared" si="24"/>
        <v>0</v>
      </c>
      <c r="P41" s="34">
        <f t="shared" si="8"/>
        <v>0</v>
      </c>
      <c r="Q41" s="29">
        <f t="shared" si="9"/>
        <v>0</v>
      </c>
      <c r="R41" s="26">
        <f t="shared" si="10"/>
        <v>0</v>
      </c>
    </row>
    <row r="42" spans="1:18" x14ac:dyDescent="0.25">
      <c r="A42" t="s">
        <v>104</v>
      </c>
      <c r="B42" s="23" t="s">
        <v>33</v>
      </c>
      <c r="C42" s="9" t="s">
        <v>145</v>
      </c>
      <c r="D42" s="9">
        <v>65</v>
      </c>
      <c r="E42" s="9">
        <v>65</v>
      </c>
      <c r="F42" s="7">
        <v>22</v>
      </c>
      <c r="G42" s="9">
        <v>60</v>
      </c>
      <c r="H42" s="4">
        <f t="shared" si="0"/>
        <v>0.36666666666666664</v>
      </c>
      <c r="I42" s="3">
        <f t="shared" si="3"/>
        <v>11</v>
      </c>
      <c r="J42" s="3">
        <f t="shared" si="1"/>
        <v>0</v>
      </c>
      <c r="K42" s="48">
        <f t="shared" si="22"/>
        <v>0</v>
      </c>
      <c r="L42" s="3">
        <f t="shared" si="5"/>
        <v>0</v>
      </c>
      <c r="M42" s="3">
        <f t="shared" si="23"/>
        <v>0</v>
      </c>
      <c r="N42" s="25">
        <f t="shared" si="2"/>
        <v>0</v>
      </c>
      <c r="O42" s="25">
        <f t="shared" si="24"/>
        <v>0</v>
      </c>
      <c r="P42" s="34">
        <f t="shared" si="8"/>
        <v>0</v>
      </c>
      <c r="Q42" s="29">
        <f t="shared" si="9"/>
        <v>0</v>
      </c>
      <c r="R42" s="26">
        <f t="shared" si="10"/>
        <v>0</v>
      </c>
    </row>
    <row r="43" spans="1:18" x14ac:dyDescent="0.25">
      <c r="A43" t="s">
        <v>104</v>
      </c>
      <c r="B43" s="23" t="s">
        <v>34</v>
      </c>
      <c r="C43" s="9" t="s">
        <v>146</v>
      </c>
      <c r="D43" s="9">
        <v>65</v>
      </c>
      <c r="E43" s="9">
        <v>65</v>
      </c>
      <c r="F43" s="7">
        <v>26</v>
      </c>
      <c r="G43" s="9">
        <v>85</v>
      </c>
      <c r="H43" s="4">
        <f t="shared" si="0"/>
        <v>0.30588235294117649</v>
      </c>
      <c r="I43" s="3">
        <f t="shared" si="3"/>
        <v>15</v>
      </c>
      <c r="J43" s="3">
        <f t="shared" si="1"/>
        <v>0</v>
      </c>
      <c r="K43" s="48">
        <f t="shared" si="22"/>
        <v>0</v>
      </c>
      <c r="L43" s="3">
        <f t="shared" si="5"/>
        <v>0</v>
      </c>
      <c r="M43" s="3">
        <f t="shared" si="23"/>
        <v>0</v>
      </c>
      <c r="N43" s="25">
        <f t="shared" si="2"/>
        <v>0</v>
      </c>
      <c r="O43" s="25">
        <f t="shared" si="24"/>
        <v>0</v>
      </c>
      <c r="P43" s="34">
        <f t="shared" si="8"/>
        <v>0</v>
      </c>
      <c r="Q43" s="29">
        <f t="shared" si="9"/>
        <v>0</v>
      </c>
      <c r="R43" s="26">
        <f t="shared" si="10"/>
        <v>0</v>
      </c>
    </row>
    <row r="44" spans="1:18" x14ac:dyDescent="0.25">
      <c r="A44" t="s">
        <v>104</v>
      </c>
      <c r="B44" s="23" t="s">
        <v>35</v>
      </c>
      <c r="C44" s="9" t="s">
        <v>142</v>
      </c>
      <c r="D44" s="3">
        <v>65</v>
      </c>
      <c r="E44" s="3">
        <v>80</v>
      </c>
      <c r="F44" s="7">
        <v>28</v>
      </c>
      <c r="G44" s="9">
        <v>133</v>
      </c>
      <c r="H44" s="4">
        <f t="shared" si="0"/>
        <v>0.21052631578947367</v>
      </c>
      <c r="I44" s="3">
        <f t="shared" si="3"/>
        <v>17</v>
      </c>
      <c r="J44" s="3">
        <f t="shared" si="1"/>
        <v>0</v>
      </c>
      <c r="K44" s="48">
        <f t="shared" si="22"/>
        <v>0</v>
      </c>
      <c r="L44" s="3">
        <f t="shared" si="5"/>
        <v>0</v>
      </c>
      <c r="M44" s="3">
        <f t="shared" si="23"/>
        <v>0</v>
      </c>
      <c r="N44" s="25">
        <f t="shared" si="2"/>
        <v>0</v>
      </c>
      <c r="O44" s="25">
        <f t="shared" si="24"/>
        <v>0</v>
      </c>
      <c r="P44" s="34">
        <f t="shared" si="8"/>
        <v>0</v>
      </c>
      <c r="Q44" s="29">
        <f t="shared" si="9"/>
        <v>0</v>
      </c>
      <c r="R44" s="26">
        <f t="shared" si="10"/>
        <v>0</v>
      </c>
    </row>
    <row r="45" spans="1:18" x14ac:dyDescent="0.25">
      <c r="A45" t="s">
        <v>104</v>
      </c>
      <c r="B45" s="23" t="s">
        <v>36</v>
      </c>
      <c r="C45" s="9" t="s">
        <v>147</v>
      </c>
      <c r="D45" s="3">
        <v>65</v>
      </c>
      <c r="E45" s="3">
        <v>80</v>
      </c>
      <c r="F45" s="7">
        <v>55</v>
      </c>
      <c r="G45" s="9">
        <v>19</v>
      </c>
      <c r="H45" s="4">
        <f t="shared" si="0"/>
        <v>2.8947368421052633</v>
      </c>
      <c r="I45" s="3">
        <f t="shared" si="3"/>
        <v>44</v>
      </c>
      <c r="J45" s="3">
        <f t="shared" si="1"/>
        <v>1</v>
      </c>
      <c r="K45" s="48">
        <f t="shared" si="22"/>
        <v>1</v>
      </c>
      <c r="L45" s="3">
        <f t="shared" si="5"/>
        <v>46</v>
      </c>
      <c r="M45" s="3">
        <f t="shared" si="23"/>
        <v>47</v>
      </c>
      <c r="N45" s="25">
        <f t="shared" si="2"/>
        <v>37</v>
      </c>
      <c r="O45" s="25">
        <f t="shared" si="24"/>
        <v>37</v>
      </c>
      <c r="P45" s="34">
        <f t="shared" si="8"/>
        <v>37</v>
      </c>
      <c r="Q45" s="29">
        <f t="shared" si="9"/>
        <v>79.569892473118273</v>
      </c>
      <c r="R45" s="26">
        <f t="shared" si="10"/>
        <v>9</v>
      </c>
    </row>
    <row r="46" spans="1:18" x14ac:dyDescent="0.25">
      <c r="A46" t="s">
        <v>104</v>
      </c>
      <c r="B46" s="23" t="s">
        <v>37</v>
      </c>
      <c r="C46" s="9" t="s">
        <v>148</v>
      </c>
      <c r="D46" s="3">
        <v>65</v>
      </c>
      <c r="E46" s="3">
        <v>80</v>
      </c>
      <c r="F46" s="7">
        <v>63</v>
      </c>
      <c r="G46" s="9">
        <v>49</v>
      </c>
      <c r="H46" s="4">
        <f t="shared" si="0"/>
        <v>1.2857142857142858</v>
      </c>
      <c r="I46" s="3">
        <f t="shared" si="3"/>
        <v>52</v>
      </c>
      <c r="J46" s="3">
        <f t="shared" si="1"/>
        <v>1</v>
      </c>
      <c r="K46" s="48">
        <f t="shared" si="22"/>
        <v>1</v>
      </c>
      <c r="L46" s="3">
        <f t="shared" si="5"/>
        <v>40</v>
      </c>
      <c r="M46" s="3">
        <f t="shared" si="23"/>
        <v>41</v>
      </c>
      <c r="N46" s="25">
        <f t="shared" si="2"/>
        <v>18</v>
      </c>
      <c r="O46" s="25">
        <f t="shared" si="24"/>
        <v>17</v>
      </c>
      <c r="P46" s="34">
        <f t="shared" si="8"/>
        <v>17</v>
      </c>
      <c r="Q46" s="29">
        <f t="shared" si="9"/>
        <v>41.97530864197531</v>
      </c>
      <c r="R46" s="26">
        <f t="shared" si="10"/>
        <v>8</v>
      </c>
    </row>
    <row r="47" spans="1:18" x14ac:dyDescent="0.25">
      <c r="A47" t="s">
        <v>104</v>
      </c>
      <c r="B47" s="23" t="s">
        <v>38</v>
      </c>
      <c r="C47" s="9" t="s">
        <v>149</v>
      </c>
      <c r="D47" s="3">
        <v>65</v>
      </c>
      <c r="E47" s="3">
        <v>80</v>
      </c>
      <c r="F47" s="7">
        <v>39</v>
      </c>
      <c r="G47" s="9">
        <v>181</v>
      </c>
      <c r="H47" s="4">
        <f t="shared" si="0"/>
        <v>0.21546961325966851</v>
      </c>
      <c r="I47" s="3">
        <f t="shared" si="3"/>
        <v>28</v>
      </c>
      <c r="J47" s="3">
        <f t="shared" si="1"/>
        <v>0</v>
      </c>
      <c r="K47" s="48">
        <f t="shared" si="22"/>
        <v>0</v>
      </c>
      <c r="L47" s="3">
        <f t="shared" si="5"/>
        <v>0</v>
      </c>
      <c r="M47" s="3">
        <f t="shared" si="23"/>
        <v>0</v>
      </c>
      <c r="N47" s="25">
        <f t="shared" si="2"/>
        <v>0</v>
      </c>
      <c r="O47" s="25">
        <f t="shared" si="24"/>
        <v>0</v>
      </c>
      <c r="P47" s="34">
        <f t="shared" si="8"/>
        <v>0</v>
      </c>
      <c r="Q47" s="29">
        <f t="shared" si="9"/>
        <v>0</v>
      </c>
      <c r="R47" s="26">
        <f t="shared" si="10"/>
        <v>0</v>
      </c>
    </row>
    <row r="48" spans="1:18" x14ac:dyDescent="0.25">
      <c r="A48" t="s">
        <v>104</v>
      </c>
      <c r="B48" s="23" t="s">
        <v>39</v>
      </c>
      <c r="C48" s="9" t="s">
        <v>150</v>
      </c>
      <c r="D48" s="9">
        <v>65</v>
      </c>
      <c r="E48" s="9">
        <v>65</v>
      </c>
      <c r="F48" s="7">
        <v>23</v>
      </c>
      <c r="G48" s="9">
        <v>59</v>
      </c>
      <c r="H48" s="4">
        <f t="shared" si="0"/>
        <v>0.38983050847457629</v>
      </c>
      <c r="I48" s="3">
        <f t="shared" si="3"/>
        <v>12</v>
      </c>
      <c r="J48" s="3">
        <f t="shared" si="1"/>
        <v>0</v>
      </c>
      <c r="K48" s="48">
        <f t="shared" si="22"/>
        <v>0</v>
      </c>
      <c r="L48" s="3">
        <f t="shared" si="5"/>
        <v>0</v>
      </c>
      <c r="M48" s="3">
        <f t="shared" si="23"/>
        <v>0</v>
      </c>
      <c r="N48" s="25">
        <f t="shared" si="2"/>
        <v>0</v>
      </c>
      <c r="O48" s="25">
        <f t="shared" si="24"/>
        <v>0</v>
      </c>
      <c r="P48" s="34">
        <f t="shared" si="8"/>
        <v>0</v>
      </c>
      <c r="Q48" s="29">
        <f t="shared" si="9"/>
        <v>0</v>
      </c>
      <c r="R48" s="26">
        <f t="shared" si="10"/>
        <v>0</v>
      </c>
    </row>
    <row r="49" spans="1:18" x14ac:dyDescent="0.25">
      <c r="A49" t="s">
        <v>104</v>
      </c>
      <c r="B49" s="23" t="s">
        <v>40</v>
      </c>
      <c r="C49" s="9" t="s">
        <v>151</v>
      </c>
      <c r="D49" s="9">
        <v>65</v>
      </c>
      <c r="E49" s="9">
        <v>65</v>
      </c>
      <c r="F49" s="7">
        <v>43</v>
      </c>
      <c r="G49" s="9">
        <v>43</v>
      </c>
      <c r="H49" s="4">
        <f t="shared" si="0"/>
        <v>1</v>
      </c>
      <c r="I49" s="3">
        <f t="shared" si="3"/>
        <v>32</v>
      </c>
      <c r="J49" s="3">
        <f t="shared" si="1"/>
        <v>1</v>
      </c>
      <c r="K49" s="48">
        <f t="shared" si="22"/>
        <v>1</v>
      </c>
      <c r="L49" s="3">
        <f t="shared" si="5"/>
        <v>23</v>
      </c>
      <c r="M49" s="3">
        <f t="shared" si="23"/>
        <v>24</v>
      </c>
      <c r="N49" s="25">
        <f t="shared" si="2"/>
        <v>3</v>
      </c>
      <c r="O49" s="25">
        <f t="shared" si="24"/>
        <v>3</v>
      </c>
      <c r="P49" s="34">
        <f t="shared" si="8"/>
        <v>3</v>
      </c>
      <c r="Q49" s="29">
        <f t="shared" si="9"/>
        <v>12.76595744680851</v>
      </c>
      <c r="R49" s="26">
        <f t="shared" si="10"/>
        <v>3</v>
      </c>
    </row>
    <row r="50" spans="1:18" x14ac:dyDescent="0.25">
      <c r="A50" t="s">
        <v>104</v>
      </c>
      <c r="B50" s="23" t="s">
        <v>41</v>
      </c>
      <c r="C50" s="9" t="s">
        <v>151</v>
      </c>
      <c r="D50" s="9">
        <v>65</v>
      </c>
      <c r="E50" s="9">
        <v>65</v>
      </c>
      <c r="F50" s="7">
        <v>27</v>
      </c>
      <c r="G50" s="9">
        <v>13</v>
      </c>
      <c r="H50" s="4">
        <f t="shared" si="0"/>
        <v>2.0769230769230771</v>
      </c>
      <c r="I50" s="3">
        <f t="shared" si="3"/>
        <v>16</v>
      </c>
      <c r="J50" s="3">
        <f t="shared" si="1"/>
        <v>1</v>
      </c>
      <c r="K50" s="48">
        <f t="shared" si="22"/>
        <v>1</v>
      </c>
      <c r="L50" s="3">
        <f t="shared" si="5"/>
        <v>21</v>
      </c>
      <c r="M50" s="3">
        <f t="shared" si="23"/>
        <v>22</v>
      </c>
      <c r="N50" s="25">
        <f t="shared" si="2"/>
        <v>15</v>
      </c>
      <c r="O50" s="25">
        <f t="shared" si="24"/>
        <v>15</v>
      </c>
      <c r="P50" s="34">
        <f t="shared" si="8"/>
        <v>15</v>
      </c>
      <c r="Q50" s="29">
        <f t="shared" si="9"/>
        <v>69.767441860465112</v>
      </c>
      <c r="R50" s="26">
        <f t="shared" si="10"/>
        <v>4</v>
      </c>
    </row>
    <row r="51" spans="1:18" x14ac:dyDescent="0.25">
      <c r="A51" t="s">
        <v>105</v>
      </c>
      <c r="B51" s="21" t="s">
        <v>58</v>
      </c>
      <c r="C51" s="3" t="s">
        <v>152</v>
      </c>
      <c r="D51" s="3">
        <v>80</v>
      </c>
      <c r="E51" s="3">
        <v>100</v>
      </c>
      <c r="F51" s="7">
        <v>85</v>
      </c>
      <c r="G51" s="9">
        <v>72</v>
      </c>
      <c r="H51" s="4">
        <f t="shared" si="0"/>
        <v>1.1805555555555556</v>
      </c>
      <c r="I51" s="3">
        <f t="shared" si="3"/>
        <v>74</v>
      </c>
      <c r="J51" s="3">
        <f t="shared" si="1"/>
        <v>1</v>
      </c>
      <c r="K51" s="3">
        <f>IF(H51&lt;$B$121,0,1)</f>
        <v>1</v>
      </c>
      <c r="L51" s="3">
        <f t="shared" si="5"/>
        <v>52</v>
      </c>
      <c r="M51" s="3">
        <f>ROUNDUP(MAX(F51-G51*$B$121,0),0)</f>
        <v>21</v>
      </c>
      <c r="N51" s="25">
        <f t="shared" si="2"/>
        <v>19</v>
      </c>
      <c r="O51" s="25">
        <f>MIN(ROUNDDOWN(MAX(0,F51-$B$121*$B$129*G51),0),$B$130)</f>
        <v>0</v>
      </c>
      <c r="P51" s="34">
        <f t="shared" si="8"/>
        <v>9</v>
      </c>
      <c r="Q51" s="29">
        <f t="shared" si="9"/>
        <v>24.657534246575342</v>
      </c>
      <c r="R51" s="26">
        <f t="shared" si="10"/>
        <v>7</v>
      </c>
    </row>
    <row r="52" spans="1:18" x14ac:dyDescent="0.25">
      <c r="A52" t="s">
        <v>105</v>
      </c>
      <c r="B52" s="21" t="s">
        <v>59</v>
      </c>
      <c r="C52" s="3" t="s">
        <v>153</v>
      </c>
      <c r="D52" s="3">
        <v>80</v>
      </c>
      <c r="E52" s="3">
        <v>100</v>
      </c>
      <c r="F52" s="7">
        <v>28</v>
      </c>
      <c r="G52" s="9">
        <v>32</v>
      </c>
      <c r="H52" s="4">
        <f t="shared" si="0"/>
        <v>0.875</v>
      </c>
      <c r="I52" s="3">
        <f t="shared" si="3"/>
        <v>17</v>
      </c>
      <c r="J52" s="3">
        <f t="shared" si="1"/>
        <v>1</v>
      </c>
      <c r="K52" s="3">
        <f t="shared" ref="K52:K68" si="25">IF(H52&lt;$B$121,0,1)</f>
        <v>0</v>
      </c>
      <c r="L52" s="3">
        <f t="shared" si="5"/>
        <v>13</v>
      </c>
      <c r="M52" s="3">
        <f t="shared" ref="M52:M68" si="26">ROUNDUP(MAX(F52-G52*$B$121,0),0)</f>
        <v>0</v>
      </c>
      <c r="N52" s="25">
        <f t="shared" si="2"/>
        <v>0</v>
      </c>
      <c r="O52" s="25">
        <f t="shared" ref="O52:O68" si="27">MIN(ROUNDDOWN(MAX(0,F52-$B$121*$B$129*G52),0),$B$130)</f>
        <v>0</v>
      </c>
      <c r="P52" s="34">
        <f t="shared" si="8"/>
        <v>0</v>
      </c>
      <c r="Q52" s="29">
        <f t="shared" si="9"/>
        <v>0</v>
      </c>
      <c r="R52" s="26">
        <f t="shared" si="10"/>
        <v>0</v>
      </c>
    </row>
    <row r="53" spans="1:18" x14ac:dyDescent="0.25">
      <c r="A53" t="s">
        <v>105</v>
      </c>
      <c r="B53" s="21" t="s">
        <v>60</v>
      </c>
      <c r="C53" s="3" t="s">
        <v>154</v>
      </c>
      <c r="D53" s="3">
        <v>80</v>
      </c>
      <c r="E53" s="3">
        <v>100</v>
      </c>
      <c r="F53" s="7">
        <v>35</v>
      </c>
      <c r="G53" s="9">
        <v>25</v>
      </c>
      <c r="H53" s="4">
        <f t="shared" si="0"/>
        <v>1.4</v>
      </c>
      <c r="I53" s="3">
        <f t="shared" si="3"/>
        <v>24</v>
      </c>
      <c r="J53" s="3">
        <f t="shared" si="1"/>
        <v>1</v>
      </c>
      <c r="K53" s="3">
        <f t="shared" si="25"/>
        <v>1</v>
      </c>
      <c r="L53" s="3">
        <f t="shared" si="5"/>
        <v>23</v>
      </c>
      <c r="M53" s="3">
        <f t="shared" si="26"/>
        <v>13</v>
      </c>
      <c r="N53" s="25">
        <f t="shared" si="2"/>
        <v>12</v>
      </c>
      <c r="O53" s="25">
        <f t="shared" si="27"/>
        <v>0</v>
      </c>
      <c r="P53" s="34">
        <f t="shared" si="8"/>
        <v>6</v>
      </c>
      <c r="Q53" s="29">
        <f t="shared" si="9"/>
        <v>33.333333333333336</v>
      </c>
      <c r="R53" s="26">
        <f t="shared" si="10"/>
        <v>3</v>
      </c>
    </row>
    <row r="54" spans="1:18" x14ac:dyDescent="0.25">
      <c r="A54" t="s">
        <v>105</v>
      </c>
      <c r="B54" s="21" t="s">
        <v>61</v>
      </c>
      <c r="C54" s="3" t="s">
        <v>155</v>
      </c>
      <c r="D54" s="3">
        <v>80</v>
      </c>
      <c r="E54" s="3">
        <v>100</v>
      </c>
      <c r="F54" s="7">
        <v>30</v>
      </c>
      <c r="G54" s="9">
        <v>116</v>
      </c>
      <c r="H54" s="4">
        <f t="shared" si="0"/>
        <v>0.25862068965517243</v>
      </c>
      <c r="I54" s="3">
        <f t="shared" si="3"/>
        <v>19</v>
      </c>
      <c r="J54" s="3">
        <f t="shared" si="1"/>
        <v>0</v>
      </c>
      <c r="K54" s="3">
        <f t="shared" si="25"/>
        <v>0</v>
      </c>
      <c r="L54" s="3">
        <f t="shared" si="5"/>
        <v>0</v>
      </c>
      <c r="M54" s="3">
        <f t="shared" si="26"/>
        <v>0</v>
      </c>
      <c r="N54" s="25">
        <f t="shared" si="2"/>
        <v>0</v>
      </c>
      <c r="O54" s="25">
        <f t="shared" si="27"/>
        <v>0</v>
      </c>
      <c r="P54" s="34">
        <f t="shared" si="8"/>
        <v>0</v>
      </c>
      <c r="Q54" s="29">
        <f t="shared" si="9"/>
        <v>0</v>
      </c>
      <c r="R54" s="26">
        <f t="shared" si="10"/>
        <v>0</v>
      </c>
    </row>
    <row r="55" spans="1:18" x14ac:dyDescent="0.25">
      <c r="A55" t="s">
        <v>105</v>
      </c>
      <c r="B55" s="21" t="s">
        <v>62</v>
      </c>
      <c r="C55" s="3" t="s">
        <v>156</v>
      </c>
      <c r="D55" s="3">
        <v>80</v>
      </c>
      <c r="E55" s="3">
        <v>100</v>
      </c>
      <c r="F55" s="7">
        <v>49</v>
      </c>
      <c r="G55" s="9">
        <v>48</v>
      </c>
      <c r="H55" s="4">
        <f t="shared" si="0"/>
        <v>1.0208333333333333</v>
      </c>
      <c r="I55" s="3">
        <f t="shared" si="3"/>
        <v>38</v>
      </c>
      <c r="J55" s="3">
        <f t="shared" si="1"/>
        <v>1</v>
      </c>
      <c r="K55" s="3">
        <f t="shared" si="25"/>
        <v>1</v>
      </c>
      <c r="L55" s="3">
        <f t="shared" si="5"/>
        <v>27</v>
      </c>
      <c r="M55" s="3">
        <f t="shared" si="26"/>
        <v>7</v>
      </c>
      <c r="N55" s="25">
        <f t="shared" si="2"/>
        <v>5</v>
      </c>
      <c r="O55" s="25">
        <f t="shared" si="27"/>
        <v>0</v>
      </c>
      <c r="P55" s="34">
        <f t="shared" si="8"/>
        <v>2</v>
      </c>
      <c r="Q55" s="29">
        <f t="shared" si="9"/>
        <v>11.764705882352942</v>
      </c>
      <c r="R55" s="26">
        <f t="shared" si="10"/>
        <v>2</v>
      </c>
    </row>
    <row r="56" spans="1:18" x14ac:dyDescent="0.25">
      <c r="A56" t="s">
        <v>105</v>
      </c>
      <c r="B56" s="21" t="s">
        <v>63</v>
      </c>
      <c r="C56" s="3" t="s">
        <v>157</v>
      </c>
      <c r="D56" s="3">
        <v>80</v>
      </c>
      <c r="E56" s="3">
        <v>100</v>
      </c>
      <c r="F56" s="7">
        <v>91</v>
      </c>
      <c r="G56" s="9">
        <v>122</v>
      </c>
      <c r="H56" s="4">
        <f t="shared" si="0"/>
        <v>0.74590163934426235</v>
      </c>
      <c r="I56" s="3">
        <f t="shared" si="3"/>
        <v>80</v>
      </c>
      <c r="J56" s="3">
        <f t="shared" si="1"/>
        <v>1</v>
      </c>
      <c r="K56" s="3">
        <f t="shared" si="25"/>
        <v>0</v>
      </c>
      <c r="L56" s="3">
        <f t="shared" si="5"/>
        <v>35</v>
      </c>
      <c r="M56" s="3">
        <f t="shared" si="26"/>
        <v>0</v>
      </c>
      <c r="N56" s="25">
        <f t="shared" si="2"/>
        <v>0</v>
      </c>
      <c r="O56" s="25">
        <f t="shared" si="27"/>
        <v>0</v>
      </c>
      <c r="P56" s="34">
        <f t="shared" si="8"/>
        <v>0</v>
      </c>
      <c r="Q56" s="29">
        <f t="shared" si="9"/>
        <v>0</v>
      </c>
      <c r="R56" s="26">
        <f t="shared" si="10"/>
        <v>0</v>
      </c>
    </row>
    <row r="57" spans="1:18" x14ac:dyDescent="0.25">
      <c r="A57" t="s">
        <v>105</v>
      </c>
      <c r="B57" s="21" t="s">
        <v>64</v>
      </c>
      <c r="C57" s="3" t="s">
        <v>158</v>
      </c>
      <c r="D57" s="3">
        <v>80</v>
      </c>
      <c r="E57" s="3">
        <v>100</v>
      </c>
      <c r="F57" s="7">
        <v>50</v>
      </c>
      <c r="G57" s="9">
        <v>70</v>
      </c>
      <c r="H57" s="4">
        <f t="shared" si="0"/>
        <v>0.7142857142857143</v>
      </c>
      <c r="I57" s="3">
        <f t="shared" si="3"/>
        <v>39</v>
      </c>
      <c r="J57" s="3">
        <f t="shared" si="1"/>
        <v>1</v>
      </c>
      <c r="K57" s="3">
        <f t="shared" si="25"/>
        <v>0</v>
      </c>
      <c r="L57" s="3">
        <f t="shared" si="5"/>
        <v>17</v>
      </c>
      <c r="M57" s="3">
        <f t="shared" si="26"/>
        <v>0</v>
      </c>
      <c r="N57" s="25">
        <f t="shared" si="2"/>
        <v>0</v>
      </c>
      <c r="O57" s="25">
        <f t="shared" si="27"/>
        <v>0</v>
      </c>
      <c r="P57" s="34">
        <f t="shared" si="8"/>
        <v>0</v>
      </c>
      <c r="Q57" s="29">
        <f t="shared" si="9"/>
        <v>0</v>
      </c>
      <c r="R57" s="26">
        <f t="shared" si="10"/>
        <v>0</v>
      </c>
    </row>
    <row r="58" spans="1:18" x14ac:dyDescent="0.25">
      <c r="A58" t="s">
        <v>105</v>
      </c>
      <c r="B58" s="21" t="s">
        <v>65</v>
      </c>
      <c r="C58" s="3" t="s">
        <v>159</v>
      </c>
      <c r="D58" s="3">
        <v>80</v>
      </c>
      <c r="E58" s="3">
        <v>100</v>
      </c>
      <c r="F58" s="7">
        <v>18</v>
      </c>
      <c r="G58" s="9">
        <v>20</v>
      </c>
      <c r="H58" s="4">
        <f t="shared" si="0"/>
        <v>0.9</v>
      </c>
      <c r="I58" s="3">
        <f t="shared" si="3"/>
        <v>7</v>
      </c>
      <c r="J58" s="3">
        <f t="shared" si="1"/>
        <v>1</v>
      </c>
      <c r="K58" s="3">
        <f t="shared" si="25"/>
        <v>1</v>
      </c>
      <c r="L58" s="3">
        <f t="shared" si="5"/>
        <v>8</v>
      </c>
      <c r="M58" s="3">
        <f t="shared" si="26"/>
        <v>1</v>
      </c>
      <c r="N58" s="25">
        <f t="shared" si="2"/>
        <v>0</v>
      </c>
      <c r="O58" s="25">
        <f t="shared" si="27"/>
        <v>0</v>
      </c>
      <c r="P58" s="34">
        <f t="shared" si="8"/>
        <v>0</v>
      </c>
      <c r="Q58" s="29">
        <f t="shared" si="9"/>
        <v>0</v>
      </c>
      <c r="R58" s="26">
        <f t="shared" si="10"/>
        <v>0</v>
      </c>
    </row>
    <row r="59" spans="1:18" x14ac:dyDescent="0.25">
      <c r="A59" t="s">
        <v>105</v>
      </c>
      <c r="B59" s="21" t="s">
        <v>66</v>
      </c>
      <c r="C59" s="3" t="s">
        <v>160</v>
      </c>
      <c r="D59" s="3">
        <v>80</v>
      </c>
      <c r="E59" s="3">
        <v>100</v>
      </c>
      <c r="F59" s="7">
        <v>66</v>
      </c>
      <c r="G59" s="9">
        <v>55</v>
      </c>
      <c r="H59" s="4">
        <f t="shared" si="0"/>
        <v>1.2</v>
      </c>
      <c r="I59" s="3">
        <f t="shared" si="3"/>
        <v>55</v>
      </c>
      <c r="J59" s="3">
        <f t="shared" si="1"/>
        <v>1</v>
      </c>
      <c r="K59" s="3">
        <f t="shared" si="25"/>
        <v>1</v>
      </c>
      <c r="L59" s="3">
        <f t="shared" si="5"/>
        <v>40</v>
      </c>
      <c r="M59" s="3">
        <f t="shared" si="26"/>
        <v>17</v>
      </c>
      <c r="N59" s="25">
        <f t="shared" si="2"/>
        <v>15</v>
      </c>
      <c r="O59" s="25">
        <f t="shared" si="27"/>
        <v>0</v>
      </c>
      <c r="P59" s="34">
        <f t="shared" si="8"/>
        <v>7</v>
      </c>
      <c r="Q59" s="29">
        <f t="shared" si="9"/>
        <v>24.561403508771932</v>
      </c>
      <c r="R59" s="26">
        <f t="shared" si="10"/>
        <v>5</v>
      </c>
    </row>
    <row r="60" spans="1:18" x14ac:dyDescent="0.25">
      <c r="A60" t="s">
        <v>105</v>
      </c>
      <c r="B60" s="21" t="s">
        <v>67</v>
      </c>
      <c r="C60" s="3" t="s">
        <v>161</v>
      </c>
      <c r="D60" s="3">
        <v>80</v>
      </c>
      <c r="E60" s="3">
        <v>100</v>
      </c>
      <c r="F60" s="7">
        <v>49</v>
      </c>
      <c r="G60" s="9">
        <v>38</v>
      </c>
      <c r="H60" s="4">
        <f t="shared" si="0"/>
        <v>1.2894736842105263</v>
      </c>
      <c r="I60" s="3">
        <f t="shared" si="3"/>
        <v>38</v>
      </c>
      <c r="J60" s="3">
        <f t="shared" si="1"/>
        <v>1</v>
      </c>
      <c r="K60" s="3">
        <f t="shared" si="25"/>
        <v>1</v>
      </c>
      <c r="L60" s="3">
        <f t="shared" si="5"/>
        <v>31</v>
      </c>
      <c r="M60" s="3">
        <f t="shared" si="26"/>
        <v>15</v>
      </c>
      <c r="N60" s="25">
        <f t="shared" si="2"/>
        <v>14</v>
      </c>
      <c r="O60" s="25">
        <f t="shared" si="27"/>
        <v>0</v>
      </c>
      <c r="P60" s="34">
        <f t="shared" si="8"/>
        <v>7</v>
      </c>
      <c r="Q60" s="29">
        <f t="shared" si="9"/>
        <v>30.434782608695652</v>
      </c>
      <c r="R60" s="26">
        <f t="shared" si="10"/>
        <v>4</v>
      </c>
    </row>
    <row r="61" spans="1:18" x14ac:dyDescent="0.25">
      <c r="A61" t="s">
        <v>105</v>
      </c>
      <c r="B61" s="21" t="s">
        <v>68</v>
      </c>
      <c r="C61" s="3" t="s">
        <v>162</v>
      </c>
      <c r="D61" s="3">
        <v>80</v>
      </c>
      <c r="E61" s="3">
        <v>100</v>
      </c>
      <c r="F61" s="7">
        <v>32</v>
      </c>
      <c r="G61" s="9">
        <v>22</v>
      </c>
      <c r="H61" s="4">
        <f t="shared" si="0"/>
        <v>1.4545454545454546</v>
      </c>
      <c r="I61" s="3">
        <f t="shared" si="3"/>
        <v>21</v>
      </c>
      <c r="J61" s="3">
        <f t="shared" si="1"/>
        <v>1</v>
      </c>
      <c r="K61" s="3">
        <f t="shared" si="25"/>
        <v>1</v>
      </c>
      <c r="L61" s="3">
        <f t="shared" si="5"/>
        <v>21</v>
      </c>
      <c r="M61" s="3">
        <f t="shared" si="26"/>
        <v>13</v>
      </c>
      <c r="N61" s="25">
        <f t="shared" si="2"/>
        <v>11</v>
      </c>
      <c r="O61" s="25">
        <f t="shared" si="27"/>
        <v>0</v>
      </c>
      <c r="P61" s="34">
        <f t="shared" si="8"/>
        <v>5</v>
      </c>
      <c r="Q61" s="29">
        <f t="shared" si="9"/>
        <v>29.411764705882351</v>
      </c>
      <c r="R61" s="26">
        <f t="shared" si="10"/>
        <v>3</v>
      </c>
    </row>
    <row r="62" spans="1:18" x14ac:dyDescent="0.25">
      <c r="A62" t="s">
        <v>105</v>
      </c>
      <c r="B62" s="21" t="s">
        <v>69</v>
      </c>
      <c r="C62" s="3" t="s">
        <v>163</v>
      </c>
      <c r="D62" s="3">
        <v>80</v>
      </c>
      <c r="E62" s="3">
        <v>100</v>
      </c>
      <c r="F62" s="7">
        <v>24</v>
      </c>
      <c r="G62" s="9">
        <v>75</v>
      </c>
      <c r="H62" s="4">
        <f t="shared" si="0"/>
        <v>0.32</v>
      </c>
      <c r="I62" s="3">
        <f t="shared" si="3"/>
        <v>13</v>
      </c>
      <c r="J62" s="3">
        <f t="shared" si="1"/>
        <v>0</v>
      </c>
      <c r="K62" s="3">
        <f t="shared" si="25"/>
        <v>0</v>
      </c>
      <c r="L62" s="3">
        <f t="shared" si="5"/>
        <v>0</v>
      </c>
      <c r="M62" s="3">
        <f t="shared" si="26"/>
        <v>0</v>
      </c>
      <c r="N62" s="25">
        <f t="shared" si="2"/>
        <v>0</v>
      </c>
      <c r="O62" s="25">
        <f t="shared" si="27"/>
        <v>0</v>
      </c>
      <c r="P62" s="34">
        <f t="shared" si="8"/>
        <v>0</v>
      </c>
      <c r="Q62" s="29">
        <f t="shared" si="9"/>
        <v>0</v>
      </c>
      <c r="R62" s="26">
        <f t="shared" si="10"/>
        <v>0</v>
      </c>
    </row>
    <row r="63" spans="1:18" x14ac:dyDescent="0.25">
      <c r="A63" t="s">
        <v>105</v>
      </c>
      <c r="B63" s="21" t="s">
        <v>70</v>
      </c>
      <c r="C63" s="3" t="s">
        <v>164</v>
      </c>
      <c r="D63" s="3">
        <v>80</v>
      </c>
      <c r="E63" s="3">
        <v>100</v>
      </c>
      <c r="F63" s="7">
        <v>174</v>
      </c>
      <c r="G63" s="9">
        <v>100</v>
      </c>
      <c r="H63" s="4">
        <f t="shared" si="0"/>
        <v>1.74</v>
      </c>
      <c r="I63" s="3">
        <f t="shared" si="3"/>
        <v>163</v>
      </c>
      <c r="J63" s="3">
        <f t="shared" si="1"/>
        <v>1</v>
      </c>
      <c r="K63" s="3">
        <f t="shared" si="25"/>
        <v>1</v>
      </c>
      <c r="L63" s="3">
        <f t="shared" si="5"/>
        <v>128</v>
      </c>
      <c r="M63" s="3">
        <f t="shared" si="26"/>
        <v>85</v>
      </c>
      <c r="N63" s="25">
        <f t="shared" si="2"/>
        <v>82</v>
      </c>
      <c r="O63" s="25">
        <f t="shared" si="27"/>
        <v>0</v>
      </c>
      <c r="P63" s="34">
        <f t="shared" si="8"/>
        <v>41</v>
      </c>
      <c r="Q63" s="29">
        <f t="shared" si="9"/>
        <v>38.497652582159624</v>
      </c>
      <c r="R63" s="26">
        <f t="shared" si="10"/>
        <v>21</v>
      </c>
    </row>
    <row r="64" spans="1:18" x14ac:dyDescent="0.25">
      <c r="A64" t="s">
        <v>105</v>
      </c>
      <c r="B64" s="21" t="s">
        <v>71</v>
      </c>
      <c r="C64" s="3" t="s">
        <v>165</v>
      </c>
      <c r="D64" s="3">
        <v>80</v>
      </c>
      <c r="E64" s="3">
        <v>100</v>
      </c>
      <c r="F64" s="7">
        <v>94</v>
      </c>
      <c r="G64" s="9">
        <v>58</v>
      </c>
      <c r="H64" s="4">
        <f t="shared" si="0"/>
        <v>1.6206896551724137</v>
      </c>
      <c r="I64" s="3">
        <f t="shared" si="3"/>
        <v>83</v>
      </c>
      <c r="J64" s="3">
        <f t="shared" si="1"/>
        <v>1</v>
      </c>
      <c r="K64" s="3">
        <f t="shared" si="25"/>
        <v>1</v>
      </c>
      <c r="L64" s="3">
        <f t="shared" si="5"/>
        <v>67</v>
      </c>
      <c r="M64" s="3">
        <f t="shared" si="26"/>
        <v>43</v>
      </c>
      <c r="N64" s="25">
        <f t="shared" si="2"/>
        <v>40</v>
      </c>
      <c r="O64" s="25">
        <f t="shared" si="27"/>
        <v>0</v>
      </c>
      <c r="P64" s="34">
        <f t="shared" si="8"/>
        <v>20</v>
      </c>
      <c r="Q64" s="29">
        <f t="shared" si="9"/>
        <v>36.363636363636367</v>
      </c>
      <c r="R64" s="26">
        <f t="shared" si="10"/>
        <v>11</v>
      </c>
    </row>
    <row r="65" spans="1:18" x14ac:dyDescent="0.25">
      <c r="A65" t="s">
        <v>105</v>
      </c>
      <c r="B65" s="21" t="s">
        <v>72</v>
      </c>
      <c r="C65" s="3" t="s">
        <v>166</v>
      </c>
      <c r="D65" s="3">
        <v>80</v>
      </c>
      <c r="E65" s="3">
        <v>100</v>
      </c>
      <c r="F65" s="7">
        <v>47</v>
      </c>
      <c r="G65" s="9">
        <v>26</v>
      </c>
      <c r="H65" s="4">
        <f t="shared" si="0"/>
        <v>1.8076923076923077</v>
      </c>
      <c r="I65" s="3">
        <f t="shared" si="3"/>
        <v>36</v>
      </c>
      <c r="J65" s="3">
        <f t="shared" si="1"/>
        <v>1</v>
      </c>
      <c r="K65" s="3">
        <f t="shared" si="25"/>
        <v>1</v>
      </c>
      <c r="L65" s="3">
        <f t="shared" si="5"/>
        <v>35</v>
      </c>
      <c r="M65" s="3">
        <f t="shared" si="26"/>
        <v>24</v>
      </c>
      <c r="N65" s="25">
        <f t="shared" si="2"/>
        <v>23</v>
      </c>
      <c r="O65" s="25">
        <f t="shared" si="27"/>
        <v>0</v>
      </c>
      <c r="P65" s="34">
        <f t="shared" si="8"/>
        <v>11</v>
      </c>
      <c r="Q65" s="29">
        <f t="shared" si="9"/>
        <v>37.288135593220339</v>
      </c>
      <c r="R65" s="26">
        <f t="shared" si="10"/>
        <v>5</v>
      </c>
    </row>
    <row r="66" spans="1:18" x14ac:dyDescent="0.25">
      <c r="A66" t="s">
        <v>105</v>
      </c>
      <c r="B66" s="21" t="s">
        <v>73</v>
      </c>
      <c r="C66" s="3" t="s">
        <v>167</v>
      </c>
      <c r="D66" s="3">
        <v>80</v>
      </c>
      <c r="E66" s="3">
        <v>100</v>
      </c>
      <c r="F66" s="7">
        <v>67</v>
      </c>
      <c r="G66" s="9">
        <v>119</v>
      </c>
      <c r="H66" s="4">
        <f t="shared" ref="H66:H110" si="28">F66/G66</f>
        <v>0.56302521008403361</v>
      </c>
      <c r="I66" s="3">
        <f t="shared" si="3"/>
        <v>56</v>
      </c>
      <c r="J66" s="3">
        <f t="shared" si="1"/>
        <v>1</v>
      </c>
      <c r="K66" s="3">
        <f t="shared" si="25"/>
        <v>0</v>
      </c>
      <c r="L66" s="3">
        <f t="shared" si="5"/>
        <v>12</v>
      </c>
      <c r="M66" s="3">
        <f t="shared" si="26"/>
        <v>0</v>
      </c>
      <c r="N66" s="25">
        <f t="shared" ref="N66:N81" si="29">MIN(ROUNDDOWN(MAX(0,F66-$H$110*$B$129*G66),0),$B$130)</f>
        <v>0</v>
      </c>
      <c r="O66" s="25">
        <f t="shared" si="27"/>
        <v>0</v>
      </c>
      <c r="P66" s="34">
        <f t="shared" si="8"/>
        <v>0</v>
      </c>
      <c r="Q66" s="29">
        <f t="shared" si="9"/>
        <v>0</v>
      </c>
      <c r="R66" s="26">
        <f t="shared" si="10"/>
        <v>0</v>
      </c>
    </row>
    <row r="67" spans="1:18" x14ac:dyDescent="0.25">
      <c r="A67" t="s">
        <v>105</v>
      </c>
      <c r="B67" s="21" t="s">
        <v>74</v>
      </c>
      <c r="C67" s="3" t="s">
        <v>164</v>
      </c>
      <c r="D67" s="3">
        <v>80</v>
      </c>
      <c r="E67" s="3">
        <v>100</v>
      </c>
      <c r="F67" s="7">
        <v>23</v>
      </c>
      <c r="G67" s="9">
        <v>56</v>
      </c>
      <c r="H67" s="4">
        <f t="shared" si="28"/>
        <v>0.4107142857142857</v>
      </c>
      <c r="I67" s="3">
        <f t="shared" ref="I67:I109" si="30">F67-11</f>
        <v>12</v>
      </c>
      <c r="J67" s="3">
        <f t="shared" ref="J67:J109" si="31">IF(H67&lt;$H$110,0,1)</f>
        <v>0</v>
      </c>
      <c r="K67" s="3">
        <f t="shared" si="25"/>
        <v>0</v>
      </c>
      <c r="L67" s="3">
        <f t="shared" ref="L67:L109" si="32">ROUNDDOWN(MAX(0,F67-$H$110*G67),0)</f>
        <v>0</v>
      </c>
      <c r="M67" s="3">
        <f t="shared" si="26"/>
        <v>0</v>
      </c>
      <c r="N67" s="25">
        <f t="shared" si="29"/>
        <v>0</v>
      </c>
      <c r="O67" s="25">
        <f t="shared" si="27"/>
        <v>0</v>
      </c>
      <c r="P67" s="34">
        <f t="shared" ref="P67:P109" si="33">IF(F67-($B$131*O67+(1-$B$131)*N67)&lt;11,"C",ROUNDDOWN($B$131*O67+(1-$B$131)*N67,0))</f>
        <v>0</v>
      </c>
      <c r="Q67" s="29">
        <f t="shared" ref="Q67:Q109" si="34">IF(P67="c","c",IF(P67=0,0,100*P67/(M67*$B$131+L67*(1-$B$131))))</f>
        <v>0</v>
      </c>
      <c r="R67" s="26">
        <f t="shared" ref="R67:R109" si="35">IF(Q67="c","c",IF(Q67&lt;$B$132,P67,ROUNDDOWN(P67*$B$132/Q67,0)))</f>
        <v>0</v>
      </c>
    </row>
    <row r="68" spans="1:18" x14ac:dyDescent="0.25">
      <c r="A68" t="s">
        <v>105</v>
      </c>
      <c r="B68" s="21" t="s">
        <v>75</v>
      </c>
      <c r="C68" s="3" t="s">
        <v>163</v>
      </c>
      <c r="D68" s="3">
        <v>80</v>
      </c>
      <c r="E68" s="3">
        <v>100</v>
      </c>
      <c r="F68" s="7">
        <v>36</v>
      </c>
      <c r="G68" s="9">
        <v>61</v>
      </c>
      <c r="H68" s="4">
        <f t="shared" si="28"/>
        <v>0.5901639344262295</v>
      </c>
      <c r="I68" s="3">
        <f t="shared" si="30"/>
        <v>25</v>
      </c>
      <c r="J68" s="3">
        <f t="shared" si="31"/>
        <v>1</v>
      </c>
      <c r="K68" s="3">
        <f t="shared" si="25"/>
        <v>0</v>
      </c>
      <c r="L68" s="3">
        <f t="shared" si="32"/>
        <v>8</v>
      </c>
      <c r="M68" s="3">
        <f t="shared" si="26"/>
        <v>0</v>
      </c>
      <c r="N68" s="25">
        <f t="shared" si="29"/>
        <v>0</v>
      </c>
      <c r="O68" s="25">
        <f t="shared" si="27"/>
        <v>0</v>
      </c>
      <c r="P68" s="34">
        <f t="shared" si="33"/>
        <v>0</v>
      </c>
      <c r="Q68" s="29">
        <f t="shared" si="34"/>
        <v>0</v>
      </c>
      <c r="R68" s="26">
        <f t="shared" si="35"/>
        <v>0</v>
      </c>
    </row>
    <row r="69" spans="1:18" x14ac:dyDescent="0.25">
      <c r="A69" t="s">
        <v>106</v>
      </c>
      <c r="B69" s="21" t="s">
        <v>76</v>
      </c>
      <c r="C69" s="3" t="s">
        <v>168</v>
      </c>
      <c r="D69" s="3">
        <v>50</v>
      </c>
      <c r="E69" s="3">
        <v>50</v>
      </c>
      <c r="F69" s="7">
        <v>11</v>
      </c>
      <c r="G69" s="9">
        <v>33</v>
      </c>
      <c r="H69" s="4">
        <f t="shared" si="28"/>
        <v>0.33333333333333331</v>
      </c>
      <c r="I69" s="3">
        <f t="shared" si="30"/>
        <v>0</v>
      </c>
      <c r="J69" s="3">
        <f t="shared" si="31"/>
        <v>0</v>
      </c>
      <c r="K69" s="3">
        <f>IF(H69&lt;$B$122,0,1)</f>
        <v>0</v>
      </c>
      <c r="L69" s="3">
        <f t="shared" si="32"/>
        <v>0</v>
      </c>
      <c r="M69" s="3">
        <f>ROUNDUP(MAX(F69-G69*$B$122,0),0)</f>
        <v>0</v>
      </c>
      <c r="N69" s="25">
        <f t="shared" si="29"/>
        <v>0</v>
      </c>
      <c r="O69" s="25">
        <f>MIN(ROUNDDOWN(MAX(0,F69-$B$122*$B$129*G69),0),$B$130)</f>
        <v>0</v>
      </c>
      <c r="P69" s="34">
        <f t="shared" si="33"/>
        <v>0</v>
      </c>
      <c r="Q69" s="29">
        <f t="shared" si="34"/>
        <v>0</v>
      </c>
      <c r="R69" s="26">
        <f t="shared" si="35"/>
        <v>0</v>
      </c>
    </row>
    <row r="70" spans="1:18" x14ac:dyDescent="0.25">
      <c r="A70" t="s">
        <v>106</v>
      </c>
      <c r="B70" s="21" t="s">
        <v>77</v>
      </c>
      <c r="C70" s="3" t="s">
        <v>168</v>
      </c>
      <c r="D70" s="3">
        <v>50</v>
      </c>
      <c r="E70" s="3">
        <v>50</v>
      </c>
      <c r="F70" s="7">
        <v>11</v>
      </c>
      <c r="G70" s="9">
        <v>31</v>
      </c>
      <c r="H70" s="4">
        <f t="shared" si="28"/>
        <v>0.35483870967741937</v>
      </c>
      <c r="I70" s="3">
        <f t="shared" si="30"/>
        <v>0</v>
      </c>
      <c r="J70" s="3">
        <f t="shared" si="31"/>
        <v>0</v>
      </c>
      <c r="K70" s="3">
        <f>IF(H70&lt;$B$122,0,1)</f>
        <v>1</v>
      </c>
      <c r="L70" s="3">
        <f t="shared" si="32"/>
        <v>0</v>
      </c>
      <c r="M70" s="3">
        <f>ROUNDUP(MAX(F70-G70*$B$122,0),0)</f>
        <v>1</v>
      </c>
      <c r="N70" s="25">
        <f t="shared" si="29"/>
        <v>0</v>
      </c>
      <c r="O70" s="25">
        <f>MIN(ROUNDDOWN(MAX(0,F70-$B$122*$B$129*G70),0),$B$130)</f>
        <v>0</v>
      </c>
      <c r="P70" s="34">
        <f t="shared" si="33"/>
        <v>0</v>
      </c>
      <c r="Q70" s="29">
        <f t="shared" si="34"/>
        <v>0</v>
      </c>
      <c r="R70" s="26">
        <f t="shared" si="35"/>
        <v>0</v>
      </c>
    </row>
    <row r="71" spans="1:18" x14ac:dyDescent="0.25">
      <c r="A71" t="s">
        <v>107</v>
      </c>
      <c r="B71" s="21" t="s">
        <v>78</v>
      </c>
      <c r="C71" s="3" t="s">
        <v>169</v>
      </c>
      <c r="D71" s="3">
        <v>80</v>
      </c>
      <c r="E71" s="3">
        <v>100</v>
      </c>
      <c r="F71" s="7">
        <v>12</v>
      </c>
      <c r="G71" s="9">
        <v>33</v>
      </c>
      <c r="H71" s="4">
        <f t="shared" si="28"/>
        <v>0.36363636363636365</v>
      </c>
      <c r="I71" s="3">
        <f t="shared" si="30"/>
        <v>1</v>
      </c>
      <c r="J71" s="3">
        <f t="shared" si="31"/>
        <v>0</v>
      </c>
      <c r="K71" s="3">
        <f>IF(H71&lt;$B$123,0,1)</f>
        <v>1</v>
      </c>
      <c r="L71" s="3">
        <f t="shared" si="32"/>
        <v>0</v>
      </c>
      <c r="M71" s="3">
        <f>ROUNDUP(MAX(F71-G71*$B$123,0),0)</f>
        <v>6</v>
      </c>
      <c r="N71" s="25">
        <f t="shared" si="29"/>
        <v>0</v>
      </c>
      <c r="O71" s="25">
        <f t="shared" ref="O71:O81" si="36">MIN(ROUNDDOWN(MAX(0,F71-$B$123*$B$129*G71),0),$B$130)</f>
        <v>0</v>
      </c>
      <c r="P71" s="34">
        <f t="shared" si="33"/>
        <v>0</v>
      </c>
      <c r="Q71" s="29">
        <f t="shared" si="34"/>
        <v>0</v>
      </c>
      <c r="R71" s="26">
        <f t="shared" si="35"/>
        <v>0</v>
      </c>
    </row>
    <row r="72" spans="1:18" x14ac:dyDescent="0.25">
      <c r="A72" t="s">
        <v>107</v>
      </c>
      <c r="B72" s="21" t="s">
        <v>79</v>
      </c>
      <c r="C72" s="3" t="s">
        <v>169</v>
      </c>
      <c r="D72" s="3">
        <v>80</v>
      </c>
      <c r="E72" s="3">
        <v>100</v>
      </c>
      <c r="F72" s="7">
        <v>16</v>
      </c>
      <c r="G72" s="9">
        <v>111</v>
      </c>
      <c r="H72" s="4">
        <f t="shared" si="28"/>
        <v>0.14414414414414414</v>
      </c>
      <c r="I72" s="3">
        <f t="shared" si="30"/>
        <v>5</v>
      </c>
      <c r="J72" s="3">
        <f t="shared" si="31"/>
        <v>0</v>
      </c>
      <c r="K72" s="3">
        <f t="shared" ref="K72:K81" si="37">IF(H72&lt;$B$123,0,1)</f>
        <v>0</v>
      </c>
      <c r="L72" s="3">
        <f t="shared" si="32"/>
        <v>0</v>
      </c>
      <c r="M72" s="3">
        <f t="shared" ref="M72:M81" si="38">ROUNDUP(MAX(F72-G72*$B$123,0),0)</f>
        <v>0</v>
      </c>
      <c r="N72" s="25">
        <f t="shared" si="29"/>
        <v>0</v>
      </c>
      <c r="O72" s="25">
        <f t="shared" si="36"/>
        <v>0</v>
      </c>
      <c r="P72" s="34">
        <f t="shared" si="33"/>
        <v>0</v>
      </c>
      <c r="Q72" s="29">
        <f t="shared" si="34"/>
        <v>0</v>
      </c>
      <c r="R72" s="26">
        <f t="shared" si="35"/>
        <v>0</v>
      </c>
    </row>
    <row r="73" spans="1:18" x14ac:dyDescent="0.25">
      <c r="A73" t="s">
        <v>107</v>
      </c>
      <c r="B73" s="21" t="s">
        <v>80</v>
      </c>
      <c r="C73" s="3" t="s">
        <v>170</v>
      </c>
      <c r="D73" s="3">
        <v>80</v>
      </c>
      <c r="E73" s="3">
        <v>100</v>
      </c>
      <c r="F73" s="7">
        <v>14</v>
      </c>
      <c r="G73" s="9">
        <v>42</v>
      </c>
      <c r="H73" s="4">
        <f t="shared" si="28"/>
        <v>0.33333333333333331</v>
      </c>
      <c r="I73" s="3">
        <f t="shared" si="30"/>
        <v>3</v>
      </c>
      <c r="J73" s="3">
        <f t="shared" si="31"/>
        <v>0</v>
      </c>
      <c r="K73" s="3">
        <f t="shared" si="37"/>
        <v>1</v>
      </c>
      <c r="L73" s="3">
        <f t="shared" si="32"/>
        <v>0</v>
      </c>
      <c r="M73" s="3">
        <f t="shared" si="38"/>
        <v>6</v>
      </c>
      <c r="N73" s="25">
        <f t="shared" si="29"/>
        <v>0</v>
      </c>
      <c r="O73" s="25">
        <f t="shared" si="36"/>
        <v>0</v>
      </c>
      <c r="P73" s="34">
        <f t="shared" si="33"/>
        <v>0</v>
      </c>
      <c r="Q73" s="29">
        <f t="shared" si="34"/>
        <v>0</v>
      </c>
      <c r="R73" s="26">
        <f t="shared" si="35"/>
        <v>0</v>
      </c>
    </row>
    <row r="74" spans="1:18" x14ac:dyDescent="0.25">
      <c r="A74" t="s">
        <v>107</v>
      </c>
      <c r="B74" s="21" t="s">
        <v>81</v>
      </c>
      <c r="C74" s="3" t="s">
        <v>169</v>
      </c>
      <c r="D74" s="3">
        <v>80</v>
      </c>
      <c r="E74" s="3">
        <v>100</v>
      </c>
      <c r="F74" s="7">
        <v>25</v>
      </c>
      <c r="G74" s="9">
        <v>109</v>
      </c>
      <c r="H74" s="4">
        <f t="shared" si="28"/>
        <v>0.22935779816513763</v>
      </c>
      <c r="I74" s="3">
        <f t="shared" si="30"/>
        <v>14</v>
      </c>
      <c r="J74" s="3">
        <f t="shared" si="31"/>
        <v>0</v>
      </c>
      <c r="K74" s="3">
        <f t="shared" si="37"/>
        <v>1</v>
      </c>
      <c r="L74" s="3">
        <f t="shared" si="32"/>
        <v>0</v>
      </c>
      <c r="M74" s="3">
        <f t="shared" si="38"/>
        <v>4</v>
      </c>
      <c r="N74" s="25">
        <f t="shared" si="29"/>
        <v>0</v>
      </c>
      <c r="O74" s="25">
        <f t="shared" si="36"/>
        <v>0</v>
      </c>
      <c r="P74" s="34">
        <f t="shared" si="33"/>
        <v>0</v>
      </c>
      <c r="Q74" s="29">
        <f t="shared" si="34"/>
        <v>0</v>
      </c>
      <c r="R74" s="26">
        <f t="shared" si="35"/>
        <v>0</v>
      </c>
    </row>
    <row r="75" spans="1:18" x14ac:dyDescent="0.25">
      <c r="A75" t="s">
        <v>107</v>
      </c>
      <c r="B75" s="21" t="s">
        <v>82</v>
      </c>
      <c r="C75" s="3" t="s">
        <v>169</v>
      </c>
      <c r="D75" s="3">
        <v>80</v>
      </c>
      <c r="E75" s="3">
        <v>100</v>
      </c>
      <c r="F75" s="7">
        <v>19</v>
      </c>
      <c r="G75" s="9">
        <v>141</v>
      </c>
      <c r="H75" s="4">
        <f t="shared" si="28"/>
        <v>0.13475177304964539</v>
      </c>
      <c r="I75" s="3">
        <f t="shared" si="30"/>
        <v>8</v>
      </c>
      <c r="J75" s="3">
        <f t="shared" si="31"/>
        <v>0</v>
      </c>
      <c r="K75" s="3">
        <f t="shared" si="37"/>
        <v>0</v>
      </c>
      <c r="L75" s="3">
        <f t="shared" si="32"/>
        <v>0</v>
      </c>
      <c r="M75" s="3">
        <f t="shared" si="38"/>
        <v>0</v>
      </c>
      <c r="N75" s="25">
        <f t="shared" si="29"/>
        <v>0</v>
      </c>
      <c r="O75" s="25">
        <f t="shared" si="36"/>
        <v>0</v>
      </c>
      <c r="P75" s="34">
        <f t="shared" si="33"/>
        <v>0</v>
      </c>
      <c r="Q75" s="29">
        <f t="shared" si="34"/>
        <v>0</v>
      </c>
      <c r="R75" s="26">
        <f t="shared" si="35"/>
        <v>0</v>
      </c>
    </row>
    <row r="76" spans="1:18" x14ac:dyDescent="0.25">
      <c r="A76" t="s">
        <v>107</v>
      </c>
      <c r="B76" s="21" t="s">
        <v>83</v>
      </c>
      <c r="C76" s="3" t="s">
        <v>169</v>
      </c>
      <c r="D76" s="3">
        <v>80</v>
      </c>
      <c r="E76" s="3">
        <v>100</v>
      </c>
      <c r="F76" s="7">
        <v>13</v>
      </c>
      <c r="G76" s="9">
        <v>75</v>
      </c>
      <c r="H76" s="4">
        <f t="shared" si="28"/>
        <v>0.17333333333333334</v>
      </c>
      <c r="I76" s="3">
        <f t="shared" si="30"/>
        <v>2</v>
      </c>
      <c r="J76" s="3">
        <f t="shared" si="31"/>
        <v>0</v>
      </c>
      <c r="K76" s="3">
        <f t="shared" si="37"/>
        <v>0</v>
      </c>
      <c r="L76" s="3">
        <f t="shared" si="32"/>
        <v>0</v>
      </c>
      <c r="M76" s="3">
        <f t="shared" si="38"/>
        <v>0</v>
      </c>
      <c r="N76" s="25">
        <f t="shared" si="29"/>
        <v>0</v>
      </c>
      <c r="O76" s="25">
        <f t="shared" si="36"/>
        <v>0</v>
      </c>
      <c r="P76" s="34">
        <f t="shared" si="33"/>
        <v>0</v>
      </c>
      <c r="Q76" s="29">
        <f t="shared" si="34"/>
        <v>0</v>
      </c>
      <c r="R76" s="26">
        <f t="shared" si="35"/>
        <v>0</v>
      </c>
    </row>
    <row r="77" spans="1:18" x14ac:dyDescent="0.25">
      <c r="A77" t="s">
        <v>107</v>
      </c>
      <c r="B77" s="21" t="s">
        <v>84</v>
      </c>
      <c r="C77" s="3" t="s">
        <v>169</v>
      </c>
      <c r="D77" s="3">
        <v>80</v>
      </c>
      <c r="E77" s="3">
        <v>100</v>
      </c>
      <c r="F77" s="7">
        <v>13</v>
      </c>
      <c r="G77" s="9">
        <v>98</v>
      </c>
      <c r="H77" s="4">
        <f t="shared" si="28"/>
        <v>0.1326530612244898</v>
      </c>
      <c r="I77" s="3">
        <f t="shared" si="30"/>
        <v>2</v>
      </c>
      <c r="J77" s="3">
        <f t="shared" si="31"/>
        <v>0</v>
      </c>
      <c r="K77" s="3">
        <f t="shared" si="37"/>
        <v>0</v>
      </c>
      <c r="L77" s="3">
        <f t="shared" si="32"/>
        <v>0</v>
      </c>
      <c r="M77" s="3">
        <f t="shared" si="38"/>
        <v>0</v>
      </c>
      <c r="N77" s="25">
        <f t="shared" si="29"/>
        <v>0</v>
      </c>
      <c r="O77" s="25">
        <f t="shared" si="36"/>
        <v>0</v>
      </c>
      <c r="P77" s="34">
        <f t="shared" si="33"/>
        <v>0</v>
      </c>
      <c r="Q77" s="29">
        <f t="shared" si="34"/>
        <v>0</v>
      </c>
      <c r="R77" s="26">
        <f t="shared" si="35"/>
        <v>0</v>
      </c>
    </row>
    <row r="78" spans="1:18" x14ac:dyDescent="0.25">
      <c r="A78" t="s">
        <v>107</v>
      </c>
      <c r="B78" s="21" t="s">
        <v>85</v>
      </c>
      <c r="C78" s="3" t="s">
        <v>169</v>
      </c>
      <c r="D78" s="3">
        <v>80</v>
      </c>
      <c r="E78" s="3">
        <v>100</v>
      </c>
      <c r="F78" s="7">
        <v>16</v>
      </c>
      <c r="G78" s="9">
        <v>122</v>
      </c>
      <c r="H78" s="4">
        <f t="shared" si="28"/>
        <v>0.13114754098360656</v>
      </c>
      <c r="I78" s="3">
        <f t="shared" si="30"/>
        <v>5</v>
      </c>
      <c r="J78" s="3">
        <f t="shared" si="31"/>
        <v>0</v>
      </c>
      <c r="K78" s="3">
        <f t="shared" si="37"/>
        <v>0</v>
      </c>
      <c r="L78" s="3">
        <f t="shared" si="32"/>
        <v>0</v>
      </c>
      <c r="M78" s="3">
        <f t="shared" si="38"/>
        <v>0</v>
      </c>
      <c r="N78" s="25">
        <f t="shared" si="29"/>
        <v>0</v>
      </c>
      <c r="O78" s="25">
        <f t="shared" si="36"/>
        <v>0</v>
      </c>
      <c r="P78" s="34">
        <f t="shared" si="33"/>
        <v>0</v>
      </c>
      <c r="Q78" s="29">
        <f t="shared" si="34"/>
        <v>0</v>
      </c>
      <c r="R78" s="26">
        <f t="shared" si="35"/>
        <v>0</v>
      </c>
    </row>
    <row r="79" spans="1:18" x14ac:dyDescent="0.25">
      <c r="A79" t="s">
        <v>107</v>
      </c>
      <c r="B79" s="21" t="s">
        <v>77</v>
      </c>
      <c r="C79" s="3" t="s">
        <v>168</v>
      </c>
      <c r="D79" s="3">
        <v>50</v>
      </c>
      <c r="E79" s="3">
        <v>50</v>
      </c>
      <c r="F79" s="7">
        <v>11</v>
      </c>
      <c r="G79" s="9">
        <v>10</v>
      </c>
      <c r="H79" s="4">
        <f t="shared" si="28"/>
        <v>1.1000000000000001</v>
      </c>
      <c r="I79" s="3">
        <f t="shared" si="30"/>
        <v>0</v>
      </c>
      <c r="J79" s="3">
        <f t="shared" si="31"/>
        <v>1</v>
      </c>
      <c r="K79" s="3">
        <f t="shared" si="37"/>
        <v>1</v>
      </c>
      <c r="L79" s="3">
        <f t="shared" si="32"/>
        <v>6</v>
      </c>
      <c r="M79" s="3">
        <f t="shared" si="38"/>
        <v>10</v>
      </c>
      <c r="N79" s="25">
        <f t="shared" si="29"/>
        <v>1</v>
      </c>
      <c r="O79" s="25">
        <f t="shared" si="36"/>
        <v>7</v>
      </c>
      <c r="P79" s="34" t="str">
        <f t="shared" si="33"/>
        <v>C</v>
      </c>
      <c r="Q79" s="29" t="str">
        <f t="shared" si="34"/>
        <v>c</v>
      </c>
      <c r="R79" s="26" t="str">
        <f t="shared" si="35"/>
        <v>c</v>
      </c>
    </row>
    <row r="80" spans="1:18" x14ac:dyDescent="0.25">
      <c r="A80" t="s">
        <v>107</v>
      </c>
      <c r="B80" s="21" t="s">
        <v>25</v>
      </c>
      <c r="C80" s="3" t="s">
        <v>128</v>
      </c>
      <c r="D80" s="3">
        <v>50</v>
      </c>
      <c r="E80" s="3">
        <v>50</v>
      </c>
      <c r="F80" s="7">
        <v>11</v>
      </c>
      <c r="G80" s="9">
        <v>48</v>
      </c>
      <c r="H80" s="4">
        <f t="shared" si="28"/>
        <v>0.22916666666666666</v>
      </c>
      <c r="I80" s="3">
        <f t="shared" si="30"/>
        <v>0</v>
      </c>
      <c r="J80" s="3">
        <f t="shared" si="31"/>
        <v>0</v>
      </c>
      <c r="K80" s="3">
        <f t="shared" si="37"/>
        <v>1</v>
      </c>
      <c r="L80" s="3">
        <f t="shared" si="32"/>
        <v>0</v>
      </c>
      <c r="M80" s="3">
        <f t="shared" si="38"/>
        <v>2</v>
      </c>
      <c r="N80" s="25">
        <f t="shared" si="29"/>
        <v>0</v>
      </c>
      <c r="O80" s="25">
        <f t="shared" si="36"/>
        <v>0</v>
      </c>
      <c r="P80" s="34">
        <f t="shared" si="33"/>
        <v>0</v>
      </c>
      <c r="Q80" s="29">
        <f t="shared" si="34"/>
        <v>0</v>
      </c>
      <c r="R80" s="26">
        <f t="shared" si="35"/>
        <v>0</v>
      </c>
    </row>
    <row r="81" spans="1:18" x14ac:dyDescent="0.25">
      <c r="A81" t="s">
        <v>107</v>
      </c>
      <c r="B81" s="21" t="s">
        <v>26</v>
      </c>
      <c r="C81" s="3" t="s">
        <v>129</v>
      </c>
      <c r="D81" s="3">
        <v>50</v>
      </c>
      <c r="E81" s="3">
        <v>50</v>
      </c>
      <c r="F81" s="7">
        <v>11</v>
      </c>
      <c r="G81" s="9">
        <v>25</v>
      </c>
      <c r="H81" s="4">
        <f t="shared" si="28"/>
        <v>0.44</v>
      </c>
      <c r="I81" s="3">
        <f t="shared" si="30"/>
        <v>0</v>
      </c>
      <c r="J81" s="3">
        <f t="shared" si="31"/>
        <v>0</v>
      </c>
      <c r="K81" s="3">
        <f t="shared" si="37"/>
        <v>1</v>
      </c>
      <c r="L81" s="3">
        <f t="shared" si="32"/>
        <v>0</v>
      </c>
      <c r="M81" s="3">
        <f t="shared" si="38"/>
        <v>7</v>
      </c>
      <c r="N81" s="25">
        <f t="shared" si="29"/>
        <v>0</v>
      </c>
      <c r="O81" s="25">
        <f t="shared" si="36"/>
        <v>1</v>
      </c>
      <c r="P81" s="34" t="str">
        <f t="shared" si="33"/>
        <v>C</v>
      </c>
      <c r="Q81" s="29" t="str">
        <f t="shared" si="34"/>
        <v>c</v>
      </c>
      <c r="R81" s="26" t="str">
        <f t="shared" si="35"/>
        <v>c</v>
      </c>
    </row>
    <row r="82" spans="1:18" x14ac:dyDescent="0.25">
      <c r="A82" t="s">
        <v>103</v>
      </c>
      <c r="B82" s="21" t="s">
        <v>86</v>
      </c>
      <c r="C82" s="3" t="s">
        <v>171</v>
      </c>
      <c r="D82" s="3">
        <v>65</v>
      </c>
      <c r="E82" s="3">
        <v>65</v>
      </c>
      <c r="F82" s="7">
        <v>21</v>
      </c>
      <c r="G82" s="9">
        <v>27</v>
      </c>
      <c r="H82" s="4">
        <f t="shared" si="28"/>
        <v>0.77777777777777779</v>
      </c>
      <c r="I82" s="3">
        <f t="shared" si="30"/>
        <v>10</v>
      </c>
      <c r="J82" s="3">
        <f t="shared" si="31"/>
        <v>1</v>
      </c>
      <c r="K82" s="3">
        <f>IF(H82&lt;$B$124,0,1)</f>
        <v>1</v>
      </c>
      <c r="L82" s="3">
        <f t="shared" si="32"/>
        <v>8</v>
      </c>
      <c r="M82" s="3">
        <f>ROUNDUP(MAX(F82-G82*$B$124,0),0)</f>
        <v>6</v>
      </c>
      <c r="N82" s="25">
        <f t="shared" ref="N82:N109" si="39">MIN(ROUNDDOWN(MAX(0,F82-$H$110*$B$129*G82),0),$B$130)</f>
        <v>0</v>
      </c>
      <c r="O82" s="25">
        <f>MIN(ROUNDDOWN(MAX(0,F82-$B$124*$B$129*G82),0),$B$130)</f>
        <v>0</v>
      </c>
      <c r="P82" s="34">
        <f t="shared" si="33"/>
        <v>0</v>
      </c>
      <c r="Q82" s="29">
        <f t="shared" si="34"/>
        <v>0</v>
      </c>
      <c r="R82" s="26">
        <f t="shared" si="35"/>
        <v>0</v>
      </c>
    </row>
    <row r="83" spans="1:18" x14ac:dyDescent="0.25">
      <c r="A83" t="s">
        <v>103</v>
      </c>
      <c r="B83" s="21" t="s">
        <v>87</v>
      </c>
      <c r="C83" s="3" t="s">
        <v>172</v>
      </c>
      <c r="D83" s="3">
        <v>65</v>
      </c>
      <c r="E83" s="3">
        <v>80</v>
      </c>
      <c r="F83" s="7">
        <v>19</v>
      </c>
      <c r="G83" s="9">
        <v>20</v>
      </c>
      <c r="H83" s="4">
        <f t="shared" si="28"/>
        <v>0.95</v>
      </c>
      <c r="I83" s="3">
        <f t="shared" si="30"/>
        <v>8</v>
      </c>
      <c r="J83" s="3">
        <f t="shared" si="31"/>
        <v>1</v>
      </c>
      <c r="K83" s="3">
        <f t="shared" ref="K83:K99" si="40">IF(H83&lt;$B$124,0,1)</f>
        <v>1</v>
      </c>
      <c r="L83" s="3">
        <f t="shared" si="32"/>
        <v>9</v>
      </c>
      <c r="M83" s="3">
        <f t="shared" ref="M83:M99" si="41">ROUNDUP(MAX(F83-G83*$B$124,0),0)</f>
        <v>8</v>
      </c>
      <c r="N83" s="25">
        <f t="shared" si="39"/>
        <v>0</v>
      </c>
      <c r="O83" s="25">
        <f t="shared" ref="O83:O99" si="42">MIN(ROUNDDOWN(MAX(0,F83-$B$124*$B$129*G83),0),$B$130)</f>
        <v>0</v>
      </c>
      <c r="P83" s="34">
        <f t="shared" si="33"/>
        <v>0</v>
      </c>
      <c r="Q83" s="29">
        <f t="shared" si="34"/>
        <v>0</v>
      </c>
      <c r="R83" s="26">
        <f t="shared" si="35"/>
        <v>0</v>
      </c>
    </row>
    <row r="84" spans="1:18" x14ac:dyDescent="0.25">
      <c r="A84" t="s">
        <v>103</v>
      </c>
      <c r="B84" s="21" t="s">
        <v>88</v>
      </c>
      <c r="C84" s="3" t="s">
        <v>173</v>
      </c>
      <c r="D84" s="3">
        <v>65</v>
      </c>
      <c r="E84" s="3">
        <v>65</v>
      </c>
      <c r="F84" s="7">
        <v>19</v>
      </c>
      <c r="G84" s="9">
        <v>14</v>
      </c>
      <c r="H84" s="4">
        <f t="shared" si="28"/>
        <v>1.3571428571428572</v>
      </c>
      <c r="I84" s="3">
        <f t="shared" si="30"/>
        <v>8</v>
      </c>
      <c r="J84" s="3">
        <f t="shared" si="31"/>
        <v>1</v>
      </c>
      <c r="K84" s="3">
        <f t="shared" si="40"/>
        <v>1</v>
      </c>
      <c r="L84" s="3">
        <f t="shared" si="32"/>
        <v>12</v>
      </c>
      <c r="M84" s="3">
        <f t="shared" si="41"/>
        <v>11</v>
      </c>
      <c r="N84" s="25">
        <f t="shared" si="39"/>
        <v>6</v>
      </c>
      <c r="O84" s="25">
        <f t="shared" si="42"/>
        <v>2</v>
      </c>
      <c r="P84" s="34">
        <f t="shared" si="33"/>
        <v>4</v>
      </c>
      <c r="Q84" s="29">
        <f t="shared" si="34"/>
        <v>34.782608695652172</v>
      </c>
      <c r="R84" s="26">
        <f t="shared" si="35"/>
        <v>2</v>
      </c>
    </row>
    <row r="85" spans="1:18" x14ac:dyDescent="0.25">
      <c r="A85" t="s">
        <v>103</v>
      </c>
      <c r="B85" s="21" t="s">
        <v>89</v>
      </c>
      <c r="C85" s="3" t="s">
        <v>174</v>
      </c>
      <c r="D85" s="3">
        <v>65</v>
      </c>
      <c r="E85" s="3">
        <v>65</v>
      </c>
      <c r="F85" s="7">
        <v>20</v>
      </c>
      <c r="G85" s="9">
        <v>42</v>
      </c>
      <c r="H85" s="4">
        <f t="shared" si="28"/>
        <v>0.47619047619047616</v>
      </c>
      <c r="I85" s="3">
        <f t="shared" si="30"/>
        <v>9</v>
      </c>
      <c r="J85" s="3">
        <f t="shared" si="31"/>
        <v>1</v>
      </c>
      <c r="K85" s="3">
        <f t="shared" si="40"/>
        <v>0</v>
      </c>
      <c r="L85" s="3">
        <f t="shared" si="32"/>
        <v>0</v>
      </c>
      <c r="M85" s="3">
        <f t="shared" si="41"/>
        <v>0</v>
      </c>
      <c r="N85" s="25">
        <f t="shared" si="39"/>
        <v>0</v>
      </c>
      <c r="O85" s="25">
        <f t="shared" si="42"/>
        <v>0</v>
      </c>
      <c r="P85" s="34">
        <f t="shared" si="33"/>
        <v>0</v>
      </c>
      <c r="Q85" s="29">
        <f t="shared" si="34"/>
        <v>0</v>
      </c>
      <c r="R85" s="26">
        <f t="shared" si="35"/>
        <v>0</v>
      </c>
    </row>
    <row r="86" spans="1:18" x14ac:dyDescent="0.25">
      <c r="A86" t="s">
        <v>103</v>
      </c>
      <c r="B86" s="21" t="s">
        <v>90</v>
      </c>
      <c r="C86" s="3" t="s">
        <v>174</v>
      </c>
      <c r="D86" s="3">
        <v>65</v>
      </c>
      <c r="E86" s="3">
        <v>65</v>
      </c>
      <c r="F86" s="7">
        <v>11</v>
      </c>
      <c r="G86" s="9">
        <v>56</v>
      </c>
      <c r="H86" s="4">
        <f t="shared" si="28"/>
        <v>0.19642857142857142</v>
      </c>
      <c r="I86" s="3">
        <f t="shared" si="30"/>
        <v>0</v>
      </c>
      <c r="J86" s="3">
        <f t="shared" si="31"/>
        <v>0</v>
      </c>
      <c r="K86" s="3">
        <f t="shared" si="40"/>
        <v>0</v>
      </c>
      <c r="L86" s="3">
        <f t="shared" si="32"/>
        <v>0</v>
      </c>
      <c r="M86" s="3">
        <f t="shared" si="41"/>
        <v>0</v>
      </c>
      <c r="N86" s="25">
        <f t="shared" si="39"/>
        <v>0</v>
      </c>
      <c r="O86" s="25">
        <f t="shared" si="42"/>
        <v>0</v>
      </c>
      <c r="P86" s="34">
        <f t="shared" si="33"/>
        <v>0</v>
      </c>
      <c r="Q86" s="29">
        <f t="shared" si="34"/>
        <v>0</v>
      </c>
      <c r="R86" s="26">
        <f t="shared" si="35"/>
        <v>0</v>
      </c>
    </row>
    <row r="87" spans="1:18" x14ac:dyDescent="0.25">
      <c r="A87" t="s">
        <v>103</v>
      </c>
      <c r="B87" s="21" t="s">
        <v>91</v>
      </c>
      <c r="C87" s="3" t="s">
        <v>175</v>
      </c>
      <c r="D87" s="3">
        <v>65</v>
      </c>
      <c r="E87" s="3">
        <v>65</v>
      </c>
      <c r="F87" s="7">
        <v>24</v>
      </c>
      <c r="G87" s="9">
        <v>44</v>
      </c>
      <c r="H87" s="4">
        <f t="shared" si="28"/>
        <v>0.54545454545454541</v>
      </c>
      <c r="I87" s="3">
        <f t="shared" si="30"/>
        <v>13</v>
      </c>
      <c r="J87" s="3">
        <f t="shared" si="31"/>
        <v>1</v>
      </c>
      <c r="K87" s="3">
        <f t="shared" si="40"/>
        <v>0</v>
      </c>
      <c r="L87" s="3">
        <f t="shared" si="32"/>
        <v>3</v>
      </c>
      <c r="M87" s="3">
        <f t="shared" si="41"/>
        <v>0</v>
      </c>
      <c r="N87" s="25">
        <f t="shared" si="39"/>
        <v>0</v>
      </c>
      <c r="O87" s="25">
        <f t="shared" si="42"/>
        <v>0</v>
      </c>
      <c r="P87" s="34">
        <f t="shared" si="33"/>
        <v>0</v>
      </c>
      <c r="Q87" s="29">
        <f t="shared" si="34"/>
        <v>0</v>
      </c>
      <c r="R87" s="26">
        <f t="shared" si="35"/>
        <v>0</v>
      </c>
    </row>
    <row r="88" spans="1:18" x14ac:dyDescent="0.25">
      <c r="A88" t="s">
        <v>103</v>
      </c>
      <c r="B88" s="21" t="s">
        <v>92</v>
      </c>
      <c r="C88" s="3" t="s">
        <v>172</v>
      </c>
      <c r="D88" s="3">
        <v>65</v>
      </c>
      <c r="E88" s="3">
        <v>80</v>
      </c>
      <c r="F88" s="7">
        <v>25</v>
      </c>
      <c r="G88" s="9">
        <v>63</v>
      </c>
      <c r="H88" s="4">
        <f t="shared" si="28"/>
        <v>0.3968253968253968</v>
      </c>
      <c r="I88" s="3">
        <f t="shared" si="30"/>
        <v>14</v>
      </c>
      <c r="J88" s="3">
        <f t="shared" si="31"/>
        <v>0</v>
      </c>
      <c r="K88" s="3">
        <f t="shared" si="40"/>
        <v>0</v>
      </c>
      <c r="L88" s="3">
        <f t="shared" si="32"/>
        <v>0</v>
      </c>
      <c r="M88" s="3">
        <f t="shared" si="41"/>
        <v>0</v>
      </c>
      <c r="N88" s="25">
        <f t="shared" si="39"/>
        <v>0</v>
      </c>
      <c r="O88" s="25">
        <f t="shared" si="42"/>
        <v>0</v>
      </c>
      <c r="P88" s="34">
        <f t="shared" si="33"/>
        <v>0</v>
      </c>
      <c r="Q88" s="29">
        <f t="shared" si="34"/>
        <v>0</v>
      </c>
      <c r="R88" s="26">
        <f t="shared" si="35"/>
        <v>0</v>
      </c>
    </row>
    <row r="89" spans="1:18" x14ac:dyDescent="0.25">
      <c r="A89" t="s">
        <v>103</v>
      </c>
      <c r="B89" s="21" t="s">
        <v>93</v>
      </c>
      <c r="C89" s="3" t="s">
        <v>176</v>
      </c>
      <c r="D89" s="3">
        <v>65</v>
      </c>
      <c r="E89" s="3">
        <v>65</v>
      </c>
      <c r="F89" s="7">
        <v>49</v>
      </c>
      <c r="G89" s="9">
        <v>121</v>
      </c>
      <c r="H89" s="4">
        <f t="shared" si="28"/>
        <v>0.4049586776859504</v>
      </c>
      <c r="I89" s="3">
        <f t="shared" si="30"/>
        <v>38</v>
      </c>
      <c r="J89" s="3">
        <f t="shared" si="31"/>
        <v>0</v>
      </c>
      <c r="K89" s="3">
        <f t="shared" si="40"/>
        <v>0</v>
      </c>
      <c r="L89" s="3">
        <f t="shared" si="32"/>
        <v>0</v>
      </c>
      <c r="M89" s="3">
        <f t="shared" si="41"/>
        <v>0</v>
      </c>
      <c r="N89" s="25">
        <f t="shared" si="39"/>
        <v>0</v>
      </c>
      <c r="O89" s="25">
        <f t="shared" si="42"/>
        <v>0</v>
      </c>
      <c r="P89" s="34">
        <f t="shared" si="33"/>
        <v>0</v>
      </c>
      <c r="Q89" s="29">
        <f t="shared" si="34"/>
        <v>0</v>
      </c>
      <c r="R89" s="26">
        <f t="shared" si="35"/>
        <v>0</v>
      </c>
    </row>
    <row r="90" spans="1:18" x14ac:dyDescent="0.25">
      <c r="A90" t="s">
        <v>103</v>
      </c>
      <c r="B90" s="21" t="s">
        <v>94</v>
      </c>
      <c r="C90" s="3" t="s">
        <v>172</v>
      </c>
      <c r="D90" s="3">
        <v>65</v>
      </c>
      <c r="E90" s="3">
        <v>80</v>
      </c>
      <c r="F90" s="7">
        <v>34</v>
      </c>
      <c r="G90" s="9">
        <v>118</v>
      </c>
      <c r="H90" s="4">
        <f t="shared" si="28"/>
        <v>0.28813559322033899</v>
      </c>
      <c r="I90" s="3">
        <f t="shared" si="30"/>
        <v>23</v>
      </c>
      <c r="J90" s="3">
        <f t="shared" si="31"/>
        <v>0</v>
      </c>
      <c r="K90" s="3">
        <f t="shared" si="40"/>
        <v>0</v>
      </c>
      <c r="L90" s="3">
        <f t="shared" si="32"/>
        <v>0</v>
      </c>
      <c r="M90" s="3">
        <f t="shared" si="41"/>
        <v>0</v>
      </c>
      <c r="N90" s="25">
        <f t="shared" si="39"/>
        <v>0</v>
      </c>
      <c r="O90" s="25">
        <f t="shared" si="42"/>
        <v>0</v>
      </c>
      <c r="P90" s="34">
        <f t="shared" si="33"/>
        <v>0</v>
      </c>
      <c r="Q90" s="29">
        <f t="shared" si="34"/>
        <v>0</v>
      </c>
      <c r="R90" s="26">
        <f t="shared" si="35"/>
        <v>0</v>
      </c>
    </row>
    <row r="91" spans="1:18" x14ac:dyDescent="0.25">
      <c r="A91" t="s">
        <v>103</v>
      </c>
      <c r="B91" s="21" t="s">
        <v>95</v>
      </c>
      <c r="C91" s="3" t="s">
        <v>177</v>
      </c>
      <c r="D91" s="3">
        <v>65</v>
      </c>
      <c r="E91" s="3">
        <v>65</v>
      </c>
      <c r="F91" s="7">
        <v>24</v>
      </c>
      <c r="G91" s="9">
        <v>18</v>
      </c>
      <c r="H91" s="4">
        <f t="shared" si="28"/>
        <v>1.3333333333333333</v>
      </c>
      <c r="I91" s="3">
        <f t="shared" si="30"/>
        <v>13</v>
      </c>
      <c r="J91" s="3">
        <f t="shared" si="31"/>
        <v>1</v>
      </c>
      <c r="K91" s="3">
        <f t="shared" si="40"/>
        <v>1</v>
      </c>
      <c r="L91" s="3">
        <f t="shared" si="32"/>
        <v>15</v>
      </c>
      <c r="M91" s="3">
        <f t="shared" si="41"/>
        <v>14</v>
      </c>
      <c r="N91" s="25">
        <f t="shared" si="39"/>
        <v>7</v>
      </c>
      <c r="O91" s="25">
        <f t="shared" si="42"/>
        <v>3</v>
      </c>
      <c r="P91" s="34">
        <f t="shared" si="33"/>
        <v>5</v>
      </c>
      <c r="Q91" s="29">
        <f t="shared" si="34"/>
        <v>34.482758620689658</v>
      </c>
      <c r="R91" s="26">
        <f t="shared" si="35"/>
        <v>2</v>
      </c>
    </row>
    <row r="92" spans="1:18" x14ac:dyDescent="0.25">
      <c r="A92" t="s">
        <v>103</v>
      </c>
      <c r="B92" s="21" t="s">
        <v>96</v>
      </c>
      <c r="C92" s="3" t="s">
        <v>177</v>
      </c>
      <c r="D92" s="3">
        <v>65</v>
      </c>
      <c r="E92" s="3">
        <v>65</v>
      </c>
      <c r="F92" s="7">
        <v>26</v>
      </c>
      <c r="G92" s="9">
        <v>28</v>
      </c>
      <c r="H92" s="4">
        <f t="shared" si="28"/>
        <v>0.9285714285714286</v>
      </c>
      <c r="I92" s="3">
        <f t="shared" si="30"/>
        <v>15</v>
      </c>
      <c r="J92" s="3">
        <f t="shared" si="31"/>
        <v>1</v>
      </c>
      <c r="K92" s="3">
        <f t="shared" si="40"/>
        <v>1</v>
      </c>
      <c r="L92" s="3">
        <f t="shared" si="32"/>
        <v>13</v>
      </c>
      <c r="M92" s="3">
        <f t="shared" si="41"/>
        <v>10</v>
      </c>
      <c r="N92" s="25">
        <f t="shared" si="39"/>
        <v>0</v>
      </c>
      <c r="O92" s="25">
        <f t="shared" si="42"/>
        <v>0</v>
      </c>
      <c r="P92" s="34">
        <f t="shared" si="33"/>
        <v>0</v>
      </c>
      <c r="Q92" s="29">
        <f t="shared" si="34"/>
        <v>0</v>
      </c>
      <c r="R92" s="26">
        <f t="shared" si="35"/>
        <v>0</v>
      </c>
    </row>
    <row r="93" spans="1:18" x14ac:dyDescent="0.25">
      <c r="A93" t="s">
        <v>103</v>
      </c>
      <c r="B93" s="21" t="s">
        <v>97</v>
      </c>
      <c r="C93" s="3" t="s">
        <v>178</v>
      </c>
      <c r="D93" s="3">
        <v>65</v>
      </c>
      <c r="E93" s="3">
        <v>65</v>
      </c>
      <c r="F93" s="7">
        <v>30</v>
      </c>
      <c r="G93" s="9">
        <v>54</v>
      </c>
      <c r="H93" s="4">
        <f t="shared" si="28"/>
        <v>0.55555555555555558</v>
      </c>
      <c r="I93" s="3">
        <f t="shared" si="30"/>
        <v>19</v>
      </c>
      <c r="J93" s="3">
        <f t="shared" si="31"/>
        <v>1</v>
      </c>
      <c r="K93" s="3">
        <f t="shared" si="40"/>
        <v>0</v>
      </c>
      <c r="L93" s="3">
        <f t="shared" si="32"/>
        <v>5</v>
      </c>
      <c r="M93" s="3">
        <f t="shared" si="41"/>
        <v>0</v>
      </c>
      <c r="N93" s="25">
        <f t="shared" si="39"/>
        <v>0</v>
      </c>
      <c r="O93" s="25">
        <f t="shared" si="42"/>
        <v>0</v>
      </c>
      <c r="P93" s="34">
        <f t="shared" si="33"/>
        <v>0</v>
      </c>
      <c r="Q93" s="29">
        <f t="shared" si="34"/>
        <v>0</v>
      </c>
      <c r="R93" s="26">
        <f t="shared" si="35"/>
        <v>0</v>
      </c>
    </row>
    <row r="94" spans="1:18" x14ac:dyDescent="0.25">
      <c r="A94" t="s">
        <v>103</v>
      </c>
      <c r="B94" s="21" t="s">
        <v>98</v>
      </c>
      <c r="C94" s="3" t="s">
        <v>178</v>
      </c>
      <c r="D94" s="3">
        <v>65</v>
      </c>
      <c r="E94" s="3">
        <v>65</v>
      </c>
      <c r="F94" s="7">
        <v>21</v>
      </c>
      <c r="G94" s="9">
        <v>39</v>
      </c>
      <c r="H94" s="4">
        <f t="shared" si="28"/>
        <v>0.53846153846153844</v>
      </c>
      <c r="I94" s="3">
        <f t="shared" si="30"/>
        <v>10</v>
      </c>
      <c r="J94" s="3">
        <f t="shared" si="31"/>
        <v>1</v>
      </c>
      <c r="K94" s="3">
        <f t="shared" si="40"/>
        <v>0</v>
      </c>
      <c r="L94" s="3">
        <f t="shared" si="32"/>
        <v>3</v>
      </c>
      <c r="M94" s="3">
        <f t="shared" si="41"/>
        <v>0</v>
      </c>
      <c r="N94" s="25">
        <f t="shared" si="39"/>
        <v>0</v>
      </c>
      <c r="O94" s="25">
        <f t="shared" si="42"/>
        <v>0</v>
      </c>
      <c r="P94" s="34">
        <f t="shared" si="33"/>
        <v>0</v>
      </c>
      <c r="Q94" s="29">
        <f t="shared" si="34"/>
        <v>0</v>
      </c>
      <c r="R94" s="26">
        <f t="shared" si="35"/>
        <v>0</v>
      </c>
    </row>
    <row r="95" spans="1:18" x14ac:dyDescent="0.25">
      <c r="A95" t="s">
        <v>103</v>
      </c>
      <c r="B95" s="21" t="s">
        <v>99</v>
      </c>
      <c r="C95" s="3" t="s">
        <v>179</v>
      </c>
      <c r="D95" s="3">
        <v>65</v>
      </c>
      <c r="E95" s="3">
        <v>65</v>
      </c>
      <c r="F95" s="7">
        <v>15</v>
      </c>
      <c r="G95" s="9">
        <v>29</v>
      </c>
      <c r="H95" s="4">
        <f t="shared" si="28"/>
        <v>0.51724137931034486</v>
      </c>
      <c r="I95" s="3">
        <f t="shared" si="30"/>
        <v>4</v>
      </c>
      <c r="J95" s="3">
        <f t="shared" si="31"/>
        <v>1</v>
      </c>
      <c r="K95" s="3">
        <f t="shared" si="40"/>
        <v>0</v>
      </c>
      <c r="L95" s="3">
        <f t="shared" si="32"/>
        <v>1</v>
      </c>
      <c r="M95" s="3">
        <f t="shared" si="41"/>
        <v>0</v>
      </c>
      <c r="N95" s="25">
        <f t="shared" si="39"/>
        <v>0</v>
      </c>
      <c r="O95" s="25">
        <f t="shared" si="42"/>
        <v>0</v>
      </c>
      <c r="P95" s="34">
        <f t="shared" si="33"/>
        <v>0</v>
      </c>
      <c r="Q95" s="29">
        <f t="shared" si="34"/>
        <v>0</v>
      </c>
      <c r="R95" s="26">
        <f t="shared" si="35"/>
        <v>0</v>
      </c>
    </row>
    <row r="96" spans="1:18" x14ac:dyDescent="0.25">
      <c r="A96" t="s">
        <v>103</v>
      </c>
      <c r="B96" s="21" t="s">
        <v>100</v>
      </c>
      <c r="C96" s="3" t="s">
        <v>172</v>
      </c>
      <c r="D96" s="3">
        <v>65</v>
      </c>
      <c r="E96" s="3">
        <v>80</v>
      </c>
      <c r="F96" s="7">
        <v>21</v>
      </c>
      <c r="G96" s="9">
        <v>52</v>
      </c>
      <c r="H96" s="4">
        <f t="shared" si="28"/>
        <v>0.40384615384615385</v>
      </c>
      <c r="I96" s="3">
        <f t="shared" si="30"/>
        <v>10</v>
      </c>
      <c r="J96" s="3">
        <f t="shared" si="31"/>
        <v>0</v>
      </c>
      <c r="K96" s="3">
        <f t="shared" si="40"/>
        <v>0</v>
      </c>
      <c r="L96" s="3">
        <f t="shared" si="32"/>
        <v>0</v>
      </c>
      <c r="M96" s="3">
        <f t="shared" si="41"/>
        <v>0</v>
      </c>
      <c r="N96" s="25">
        <f t="shared" si="39"/>
        <v>0</v>
      </c>
      <c r="O96" s="25">
        <f t="shared" si="42"/>
        <v>0</v>
      </c>
      <c r="P96" s="34">
        <f t="shared" si="33"/>
        <v>0</v>
      </c>
      <c r="Q96" s="29">
        <f t="shared" si="34"/>
        <v>0</v>
      </c>
      <c r="R96" s="26">
        <f t="shared" si="35"/>
        <v>0</v>
      </c>
    </row>
    <row r="97" spans="1:19" x14ac:dyDescent="0.25">
      <c r="A97" t="s">
        <v>103</v>
      </c>
      <c r="B97" s="21" t="s">
        <v>101</v>
      </c>
      <c r="C97" s="3" t="s">
        <v>180</v>
      </c>
      <c r="D97" s="3">
        <v>65</v>
      </c>
      <c r="E97" s="3">
        <v>65</v>
      </c>
      <c r="F97" s="7">
        <v>34</v>
      </c>
      <c r="G97" s="9">
        <v>16</v>
      </c>
      <c r="H97" s="4">
        <f t="shared" si="28"/>
        <v>2.125</v>
      </c>
      <c r="I97" s="3">
        <f t="shared" si="30"/>
        <v>23</v>
      </c>
      <c r="J97" s="3">
        <f t="shared" si="31"/>
        <v>1</v>
      </c>
      <c r="K97" s="3">
        <f t="shared" si="40"/>
        <v>1</v>
      </c>
      <c r="L97" s="3">
        <f t="shared" si="32"/>
        <v>26</v>
      </c>
      <c r="M97" s="3">
        <f t="shared" si="41"/>
        <v>25</v>
      </c>
      <c r="N97" s="25">
        <f t="shared" si="39"/>
        <v>19</v>
      </c>
      <c r="O97" s="25">
        <f t="shared" si="42"/>
        <v>15</v>
      </c>
      <c r="P97" s="34">
        <f t="shared" si="33"/>
        <v>17</v>
      </c>
      <c r="Q97" s="29">
        <f t="shared" si="34"/>
        <v>66.666666666666671</v>
      </c>
      <c r="R97" s="26">
        <f t="shared" si="35"/>
        <v>5</v>
      </c>
    </row>
    <row r="98" spans="1:19" x14ac:dyDescent="0.25">
      <c r="A98" s="6" t="s">
        <v>103</v>
      </c>
      <c r="B98" s="24" t="s">
        <v>190</v>
      </c>
      <c r="C98" s="9" t="s">
        <v>181</v>
      </c>
      <c r="D98" s="9">
        <v>65</v>
      </c>
      <c r="E98" s="9">
        <v>65</v>
      </c>
      <c r="F98" s="7">
        <v>32</v>
      </c>
      <c r="G98" s="9">
        <v>33</v>
      </c>
      <c r="H98" s="4">
        <f t="shared" si="28"/>
        <v>0.96969696969696972</v>
      </c>
      <c r="I98" s="3">
        <f t="shared" si="30"/>
        <v>21</v>
      </c>
      <c r="J98" s="3">
        <f t="shared" si="31"/>
        <v>1</v>
      </c>
      <c r="K98" s="3">
        <f t="shared" si="40"/>
        <v>1</v>
      </c>
      <c r="L98" s="3">
        <f t="shared" si="32"/>
        <v>16</v>
      </c>
      <c r="M98" s="3">
        <f t="shared" si="41"/>
        <v>13</v>
      </c>
      <c r="N98" s="25">
        <f t="shared" si="39"/>
        <v>1</v>
      </c>
      <c r="O98" s="25">
        <f t="shared" si="42"/>
        <v>0</v>
      </c>
      <c r="P98" s="34">
        <f t="shared" si="33"/>
        <v>0</v>
      </c>
      <c r="Q98" s="29">
        <f t="shared" si="34"/>
        <v>0</v>
      </c>
      <c r="R98" s="26">
        <f t="shared" si="35"/>
        <v>0</v>
      </c>
    </row>
    <row r="99" spans="1:19" x14ac:dyDescent="0.25">
      <c r="A99" t="s">
        <v>103</v>
      </c>
      <c r="B99" s="21" t="s">
        <v>102</v>
      </c>
      <c r="C99" s="3" t="s">
        <v>182</v>
      </c>
      <c r="D99" s="3">
        <v>65</v>
      </c>
      <c r="E99" s="3">
        <v>65</v>
      </c>
      <c r="F99" s="7">
        <v>30</v>
      </c>
      <c r="G99" s="9">
        <v>13</v>
      </c>
      <c r="H99" s="4">
        <f t="shared" si="28"/>
        <v>2.3076923076923075</v>
      </c>
      <c r="I99" s="3">
        <f t="shared" si="30"/>
        <v>19</v>
      </c>
      <c r="J99" s="3">
        <f t="shared" si="31"/>
        <v>1</v>
      </c>
      <c r="K99" s="3">
        <f t="shared" si="40"/>
        <v>1</v>
      </c>
      <c r="L99" s="3">
        <f t="shared" si="32"/>
        <v>24</v>
      </c>
      <c r="M99" s="3">
        <f t="shared" si="41"/>
        <v>23</v>
      </c>
      <c r="N99" s="25">
        <f t="shared" si="39"/>
        <v>18</v>
      </c>
      <c r="O99" s="25">
        <f t="shared" si="42"/>
        <v>14</v>
      </c>
      <c r="P99" s="34">
        <f t="shared" si="33"/>
        <v>16</v>
      </c>
      <c r="Q99" s="29">
        <f t="shared" si="34"/>
        <v>68.085106382978722</v>
      </c>
      <c r="R99" s="26">
        <f t="shared" si="35"/>
        <v>4</v>
      </c>
    </row>
    <row r="100" spans="1:19" x14ac:dyDescent="0.25">
      <c r="A100" t="s">
        <v>117</v>
      </c>
      <c r="B100" s="21" t="s">
        <v>108</v>
      </c>
      <c r="C100" s="3" t="s">
        <v>123</v>
      </c>
      <c r="D100" s="3">
        <v>80</v>
      </c>
      <c r="E100" s="3">
        <v>100</v>
      </c>
      <c r="F100" s="7">
        <v>12</v>
      </c>
      <c r="G100" s="9">
        <v>18</v>
      </c>
      <c r="H100" s="4">
        <f t="shared" si="28"/>
        <v>0.66666666666666663</v>
      </c>
      <c r="I100" s="3">
        <f t="shared" si="30"/>
        <v>1</v>
      </c>
      <c r="J100" s="3">
        <f t="shared" si="31"/>
        <v>1</v>
      </c>
      <c r="K100" s="3">
        <f>IF(H100&lt;$B$125,0,1)</f>
        <v>1</v>
      </c>
      <c r="L100" s="3">
        <f t="shared" si="32"/>
        <v>3</v>
      </c>
      <c r="M100" s="3">
        <f>ROUNDUP(MAX(F100-G100*$B$125,0),0)</f>
        <v>8</v>
      </c>
      <c r="N100" s="25">
        <f t="shared" si="39"/>
        <v>0</v>
      </c>
      <c r="O100" s="25">
        <f>MIN(ROUNDDOWN(MAX(0,F100-$B$125*$B$129*G100),0),$B$130)</f>
        <v>2</v>
      </c>
      <c r="P100" s="34">
        <f t="shared" si="33"/>
        <v>1</v>
      </c>
      <c r="Q100" s="29">
        <f t="shared" si="34"/>
        <v>18.181818181818183</v>
      </c>
      <c r="R100" s="26">
        <f t="shared" si="35"/>
        <v>1</v>
      </c>
    </row>
    <row r="101" spans="1:19" s="8" customFormat="1" ht="80" x14ac:dyDescent="0.25">
      <c r="A101" s="8" t="s">
        <v>117</v>
      </c>
      <c r="B101" s="22" t="s">
        <v>198</v>
      </c>
      <c r="C101" s="12" t="s">
        <v>194</v>
      </c>
      <c r="D101" s="5">
        <v>80</v>
      </c>
      <c r="E101" s="5">
        <v>100</v>
      </c>
      <c r="F101" s="10">
        <v>21</v>
      </c>
      <c r="G101" s="11">
        <v>27</v>
      </c>
      <c r="H101" s="4">
        <f t="shared" si="28"/>
        <v>0.77777777777777779</v>
      </c>
      <c r="I101" s="3">
        <f t="shared" si="30"/>
        <v>10</v>
      </c>
      <c r="J101" s="3">
        <f t="shared" si="31"/>
        <v>1</v>
      </c>
      <c r="K101" s="3">
        <f t="shared" ref="K101:K109" si="43">IF(H101&lt;$B$125,0,1)</f>
        <v>1</v>
      </c>
      <c r="L101" s="3">
        <f t="shared" si="32"/>
        <v>8</v>
      </c>
      <c r="M101" s="3">
        <f t="shared" ref="M101:M109" si="44">ROUNDUP(MAX(F101-G101*$B$125,0),0)</f>
        <v>15</v>
      </c>
      <c r="N101" s="25">
        <f t="shared" si="39"/>
        <v>0</v>
      </c>
      <c r="O101" s="25">
        <f t="shared" ref="O101:O109" si="45">MIN(ROUNDDOWN(MAX(0,F101-$B$125*$B$129*G101),0),$B$130)</f>
        <v>7</v>
      </c>
      <c r="P101" s="34">
        <f t="shared" si="33"/>
        <v>3</v>
      </c>
      <c r="Q101" s="29">
        <f t="shared" si="34"/>
        <v>26.086956521739129</v>
      </c>
      <c r="R101" s="26">
        <f t="shared" si="35"/>
        <v>2</v>
      </c>
      <c r="S101"/>
    </row>
    <row r="102" spans="1:19" x14ac:dyDescent="0.25">
      <c r="A102" t="s">
        <v>117</v>
      </c>
      <c r="B102" s="21" t="s">
        <v>109</v>
      </c>
      <c r="C102" s="3" t="s">
        <v>155</v>
      </c>
      <c r="D102" s="3">
        <v>80</v>
      </c>
      <c r="E102" s="3">
        <v>100</v>
      </c>
      <c r="F102" s="7">
        <v>26</v>
      </c>
      <c r="G102" s="9">
        <v>127</v>
      </c>
      <c r="H102" s="4">
        <f t="shared" si="28"/>
        <v>0.20472440944881889</v>
      </c>
      <c r="I102" s="3">
        <f t="shared" si="30"/>
        <v>15</v>
      </c>
      <c r="J102" s="3">
        <f t="shared" si="31"/>
        <v>0</v>
      </c>
      <c r="K102" s="3">
        <f t="shared" si="43"/>
        <v>0</v>
      </c>
      <c r="L102" s="3">
        <f t="shared" si="32"/>
        <v>0</v>
      </c>
      <c r="M102" s="3">
        <f t="shared" si="44"/>
        <v>0</v>
      </c>
      <c r="N102" s="25">
        <f t="shared" si="39"/>
        <v>0</v>
      </c>
      <c r="O102" s="25">
        <f t="shared" si="45"/>
        <v>0</v>
      </c>
      <c r="P102" s="34">
        <f t="shared" si="33"/>
        <v>0</v>
      </c>
      <c r="Q102" s="29">
        <f t="shared" si="34"/>
        <v>0</v>
      </c>
      <c r="R102" s="26">
        <f t="shared" si="35"/>
        <v>0</v>
      </c>
    </row>
    <row r="103" spans="1:19" x14ac:dyDescent="0.25">
      <c r="A103" t="s">
        <v>117</v>
      </c>
      <c r="B103" s="21" t="s">
        <v>110</v>
      </c>
      <c r="C103" s="3" t="s">
        <v>189</v>
      </c>
      <c r="D103" s="3">
        <v>80</v>
      </c>
      <c r="E103" s="3">
        <v>100</v>
      </c>
      <c r="F103" s="7">
        <v>16</v>
      </c>
      <c r="G103" s="9">
        <v>253</v>
      </c>
      <c r="H103" s="4">
        <f t="shared" si="28"/>
        <v>6.3241106719367585E-2</v>
      </c>
      <c r="I103" s="3">
        <f t="shared" si="30"/>
        <v>5</v>
      </c>
      <c r="J103" s="3">
        <f t="shared" si="31"/>
        <v>0</v>
      </c>
      <c r="K103" s="3">
        <f t="shared" si="43"/>
        <v>0</v>
      </c>
      <c r="L103" s="3">
        <f t="shared" si="32"/>
        <v>0</v>
      </c>
      <c r="M103" s="3">
        <f t="shared" si="44"/>
        <v>0</v>
      </c>
      <c r="N103" s="25">
        <f t="shared" si="39"/>
        <v>0</v>
      </c>
      <c r="O103" s="25">
        <f t="shared" si="45"/>
        <v>0</v>
      </c>
      <c r="P103" s="34">
        <f t="shared" si="33"/>
        <v>0</v>
      </c>
      <c r="Q103" s="29">
        <f t="shared" si="34"/>
        <v>0</v>
      </c>
      <c r="R103" s="26">
        <f t="shared" si="35"/>
        <v>0</v>
      </c>
    </row>
    <row r="104" spans="1:19" x14ac:dyDescent="0.25">
      <c r="A104" t="s">
        <v>117</v>
      </c>
      <c r="B104" s="21" t="s">
        <v>111</v>
      </c>
      <c r="C104" s="3" t="s">
        <v>183</v>
      </c>
      <c r="D104" s="3">
        <v>80</v>
      </c>
      <c r="E104" s="3">
        <v>100</v>
      </c>
      <c r="F104" s="7">
        <v>10</v>
      </c>
      <c r="G104" s="9">
        <v>59</v>
      </c>
      <c r="H104" s="4">
        <f t="shared" si="28"/>
        <v>0.16949152542372881</v>
      </c>
      <c r="I104" s="3">
        <f t="shared" si="30"/>
        <v>-1</v>
      </c>
      <c r="J104" s="3">
        <f t="shared" si="31"/>
        <v>0</v>
      </c>
      <c r="K104" s="3">
        <f t="shared" si="43"/>
        <v>0</v>
      </c>
      <c r="L104" s="3">
        <f t="shared" si="32"/>
        <v>0</v>
      </c>
      <c r="M104" s="3">
        <f t="shared" si="44"/>
        <v>0</v>
      </c>
      <c r="N104" s="25">
        <f t="shared" si="39"/>
        <v>0</v>
      </c>
      <c r="O104" s="25">
        <f t="shared" si="45"/>
        <v>0</v>
      </c>
      <c r="P104" s="34" t="str">
        <f t="shared" si="33"/>
        <v>C</v>
      </c>
      <c r="Q104" s="29" t="str">
        <f t="shared" si="34"/>
        <v>c</v>
      </c>
      <c r="R104" s="26" t="str">
        <f t="shared" si="35"/>
        <v>c</v>
      </c>
    </row>
    <row r="105" spans="1:19" x14ac:dyDescent="0.25">
      <c r="A105" t="s">
        <v>117</v>
      </c>
      <c r="B105" s="21" t="s">
        <v>112</v>
      </c>
      <c r="C105" s="3" t="s">
        <v>184</v>
      </c>
      <c r="D105" s="3">
        <v>80</v>
      </c>
      <c r="E105" s="3">
        <v>100</v>
      </c>
      <c r="F105" s="7">
        <v>33</v>
      </c>
      <c r="G105" s="9">
        <v>117</v>
      </c>
      <c r="H105" s="4">
        <f t="shared" si="28"/>
        <v>0.28205128205128205</v>
      </c>
      <c r="I105" s="3">
        <f t="shared" si="30"/>
        <v>22</v>
      </c>
      <c r="J105" s="3">
        <f t="shared" si="31"/>
        <v>0</v>
      </c>
      <c r="K105" s="3">
        <f t="shared" si="43"/>
        <v>1</v>
      </c>
      <c r="L105" s="3">
        <f t="shared" si="32"/>
        <v>0</v>
      </c>
      <c r="M105" s="3">
        <f t="shared" si="44"/>
        <v>4</v>
      </c>
      <c r="N105" s="25">
        <f t="shared" si="39"/>
        <v>0</v>
      </c>
      <c r="O105" s="25">
        <f t="shared" si="45"/>
        <v>0</v>
      </c>
      <c r="P105" s="34">
        <f t="shared" si="33"/>
        <v>0</v>
      </c>
      <c r="Q105" s="29">
        <f t="shared" si="34"/>
        <v>0</v>
      </c>
      <c r="R105" s="26">
        <f t="shared" si="35"/>
        <v>0</v>
      </c>
    </row>
    <row r="106" spans="1:19" x14ac:dyDescent="0.25">
      <c r="A106" t="s">
        <v>117</v>
      </c>
      <c r="B106" s="21" t="s">
        <v>113</v>
      </c>
      <c r="C106" s="3" t="s">
        <v>185</v>
      </c>
      <c r="D106" s="3">
        <v>80</v>
      </c>
      <c r="E106" s="3">
        <v>100</v>
      </c>
      <c r="F106" s="7">
        <v>30</v>
      </c>
      <c r="G106" s="9">
        <v>24</v>
      </c>
      <c r="H106" s="4">
        <f t="shared" si="28"/>
        <v>1.25</v>
      </c>
      <c r="I106" s="3">
        <f t="shared" si="30"/>
        <v>19</v>
      </c>
      <c r="J106" s="3">
        <f t="shared" si="31"/>
        <v>1</v>
      </c>
      <c r="K106" s="3">
        <f t="shared" si="43"/>
        <v>1</v>
      </c>
      <c r="L106" s="3">
        <f t="shared" si="32"/>
        <v>19</v>
      </c>
      <c r="M106" s="3">
        <f t="shared" si="44"/>
        <v>24</v>
      </c>
      <c r="N106" s="25">
        <f t="shared" si="39"/>
        <v>8</v>
      </c>
      <c r="O106" s="25">
        <f t="shared" si="45"/>
        <v>17</v>
      </c>
      <c r="P106" s="34">
        <f t="shared" si="33"/>
        <v>12</v>
      </c>
      <c r="Q106" s="29">
        <f t="shared" si="34"/>
        <v>55.813953488372093</v>
      </c>
      <c r="R106" s="26">
        <f t="shared" si="35"/>
        <v>4</v>
      </c>
    </row>
    <row r="107" spans="1:19" x14ac:dyDescent="0.25">
      <c r="A107" t="s">
        <v>117</v>
      </c>
      <c r="B107" s="21" t="s">
        <v>114</v>
      </c>
      <c r="C107" s="3" t="s">
        <v>186</v>
      </c>
      <c r="D107" s="3">
        <v>80</v>
      </c>
      <c r="E107" s="3">
        <v>100</v>
      </c>
      <c r="F107" s="7">
        <v>13</v>
      </c>
      <c r="G107" s="9">
        <v>59</v>
      </c>
      <c r="H107" s="4">
        <f t="shared" si="28"/>
        <v>0.22033898305084745</v>
      </c>
      <c r="I107" s="3">
        <f t="shared" si="30"/>
        <v>2</v>
      </c>
      <c r="J107" s="3">
        <f t="shared" si="31"/>
        <v>0</v>
      </c>
      <c r="K107" s="3">
        <f t="shared" si="43"/>
        <v>0</v>
      </c>
      <c r="L107" s="3">
        <f t="shared" si="32"/>
        <v>0</v>
      </c>
      <c r="M107" s="3">
        <f t="shared" si="44"/>
        <v>0</v>
      </c>
      <c r="N107" s="25">
        <f t="shared" si="39"/>
        <v>0</v>
      </c>
      <c r="O107" s="25">
        <f t="shared" si="45"/>
        <v>0</v>
      </c>
      <c r="P107" s="34">
        <f t="shared" si="33"/>
        <v>0</v>
      </c>
      <c r="Q107" s="29">
        <f t="shared" si="34"/>
        <v>0</v>
      </c>
      <c r="R107" s="26">
        <f t="shared" si="35"/>
        <v>0</v>
      </c>
    </row>
    <row r="108" spans="1:19" x14ac:dyDescent="0.25">
      <c r="A108" t="s">
        <v>117</v>
      </c>
      <c r="B108" s="21" t="s">
        <v>115</v>
      </c>
      <c r="C108" s="3" t="s">
        <v>187</v>
      </c>
      <c r="D108" s="3">
        <v>80</v>
      </c>
      <c r="E108" s="3">
        <v>100</v>
      </c>
      <c r="F108" s="7">
        <v>31</v>
      </c>
      <c r="G108" s="9">
        <v>130</v>
      </c>
      <c r="H108" s="4">
        <f t="shared" si="28"/>
        <v>0.23846153846153847</v>
      </c>
      <c r="I108" s="3">
        <f t="shared" si="30"/>
        <v>20</v>
      </c>
      <c r="J108" s="3">
        <f t="shared" si="31"/>
        <v>0</v>
      </c>
      <c r="K108" s="3">
        <f t="shared" si="43"/>
        <v>0</v>
      </c>
      <c r="L108" s="3">
        <f t="shared" si="32"/>
        <v>0</v>
      </c>
      <c r="M108" s="3">
        <f t="shared" si="44"/>
        <v>0</v>
      </c>
      <c r="N108" s="25">
        <f t="shared" si="39"/>
        <v>0</v>
      </c>
      <c r="O108" s="25">
        <f t="shared" si="45"/>
        <v>0</v>
      </c>
      <c r="P108" s="34">
        <f t="shared" si="33"/>
        <v>0</v>
      </c>
      <c r="Q108" s="29">
        <f t="shared" si="34"/>
        <v>0</v>
      </c>
      <c r="R108" s="26">
        <f t="shared" si="35"/>
        <v>0</v>
      </c>
    </row>
    <row r="109" spans="1:19" x14ac:dyDescent="0.25">
      <c r="A109" t="s">
        <v>117</v>
      </c>
      <c r="B109" s="21" t="s">
        <v>116</v>
      </c>
      <c r="C109" s="3" t="s">
        <v>188</v>
      </c>
      <c r="D109" s="3">
        <v>80</v>
      </c>
      <c r="E109" s="3">
        <v>100</v>
      </c>
      <c r="F109" s="7">
        <v>26</v>
      </c>
      <c r="G109" s="9">
        <v>37</v>
      </c>
      <c r="H109" s="4">
        <f t="shared" si="28"/>
        <v>0.70270270270270274</v>
      </c>
      <c r="I109" s="3">
        <f t="shared" si="30"/>
        <v>15</v>
      </c>
      <c r="J109" s="3">
        <f t="shared" si="31"/>
        <v>1</v>
      </c>
      <c r="K109" s="3">
        <f t="shared" si="43"/>
        <v>1</v>
      </c>
      <c r="L109" s="3">
        <f t="shared" si="32"/>
        <v>9</v>
      </c>
      <c r="M109" s="3">
        <f t="shared" si="44"/>
        <v>17</v>
      </c>
      <c r="N109" s="25">
        <f t="shared" si="39"/>
        <v>0</v>
      </c>
      <c r="O109" s="25">
        <f t="shared" si="45"/>
        <v>7</v>
      </c>
      <c r="P109" s="34">
        <f t="shared" si="33"/>
        <v>3</v>
      </c>
      <c r="Q109" s="29">
        <f t="shared" si="34"/>
        <v>23.076923076923077</v>
      </c>
      <c r="R109" s="26">
        <f t="shared" si="35"/>
        <v>2</v>
      </c>
    </row>
    <row r="110" spans="1:19" x14ac:dyDescent="0.25">
      <c r="A110" s="16" t="s">
        <v>200</v>
      </c>
      <c r="F110" s="17">
        <f t="shared" ref="F110:G110" si="46">SUM(F2:F109)</f>
        <v>3207</v>
      </c>
      <c r="G110" s="17">
        <f t="shared" si="46"/>
        <v>7013</v>
      </c>
      <c r="H110" s="15">
        <f t="shared" si="28"/>
        <v>0.45729359760444888</v>
      </c>
      <c r="I110" s="17">
        <f>SUM(I2:I109)</f>
        <v>2019</v>
      </c>
      <c r="J110" s="17">
        <f t="shared" ref="J110:R110" si="47">SUM(J2:J109)</f>
        <v>55</v>
      </c>
      <c r="K110" s="17">
        <f t="shared" si="47"/>
        <v>58</v>
      </c>
      <c r="L110" s="17">
        <f t="shared" si="47"/>
        <v>1035</v>
      </c>
      <c r="M110" s="17">
        <f t="shared" si="47"/>
        <v>830</v>
      </c>
      <c r="N110" s="17">
        <f t="shared" si="47"/>
        <v>433</v>
      </c>
      <c r="O110" s="17">
        <f t="shared" si="47"/>
        <v>241</v>
      </c>
      <c r="P110" s="31">
        <f t="shared" si="47"/>
        <v>304</v>
      </c>
      <c r="Q110" s="31"/>
      <c r="R110" s="35">
        <f t="shared" si="47"/>
        <v>128</v>
      </c>
    </row>
    <row r="111" spans="1:19" x14ac:dyDescent="0.25">
      <c r="H111" s="14"/>
    </row>
    <row r="113" spans="1:18" ht="144" x14ac:dyDescent="0.7">
      <c r="A113" s="36"/>
      <c r="B113" s="37" t="s">
        <v>3</v>
      </c>
      <c r="C113" s="36"/>
      <c r="D113" s="38"/>
      <c r="E113" s="38"/>
      <c r="F113" s="37" t="s">
        <v>1</v>
      </c>
      <c r="G113" s="37" t="s">
        <v>2</v>
      </c>
      <c r="H113" s="37"/>
      <c r="I113" s="37" t="s">
        <v>199</v>
      </c>
      <c r="J113" s="37" t="s">
        <v>221</v>
      </c>
      <c r="K113" s="37" t="s">
        <v>206</v>
      </c>
      <c r="L113" s="37" t="s">
        <v>207</v>
      </c>
      <c r="M113" s="37" t="s">
        <v>208</v>
      </c>
      <c r="N113" s="37" t="s">
        <v>204</v>
      </c>
      <c r="O113" s="37" t="s">
        <v>205</v>
      </c>
      <c r="P113" s="39" t="s">
        <v>212</v>
      </c>
      <c r="Q113" s="37" t="s">
        <v>211</v>
      </c>
      <c r="R113" s="40" t="s">
        <v>215</v>
      </c>
    </row>
    <row r="114" spans="1:18" x14ac:dyDescent="0.25">
      <c r="A114" s="36" t="s">
        <v>10</v>
      </c>
      <c r="B114" s="38"/>
      <c r="C114" s="36"/>
      <c r="D114" s="38"/>
      <c r="E114" s="38"/>
      <c r="F114" s="38"/>
      <c r="G114" s="36"/>
      <c r="H114" s="41"/>
      <c r="I114" s="38"/>
      <c r="J114" s="38"/>
      <c r="K114" s="38"/>
      <c r="L114" s="38"/>
      <c r="M114" s="38"/>
      <c r="N114" s="38"/>
      <c r="O114" s="38"/>
      <c r="P114" s="42"/>
      <c r="Q114" s="38"/>
      <c r="R114" s="43"/>
    </row>
    <row r="115" spans="1:18" ht="15" x14ac:dyDescent="0.2">
      <c r="A115" s="36" t="s">
        <v>11</v>
      </c>
      <c r="B115" s="44">
        <v>0.30188679245283018</v>
      </c>
      <c r="C115" s="36"/>
      <c r="D115" s="38"/>
      <c r="E115" s="38"/>
      <c r="F115" s="38">
        <f ca="1">SUMIF($2:$109,$A115,F$2:F$109)</f>
        <v>96</v>
      </c>
      <c r="G115" s="38">
        <f ca="1">SUMIF($2:$109,$A115,G$2:G$109)</f>
        <v>318</v>
      </c>
      <c r="H115" s="38"/>
      <c r="I115" s="38">
        <f t="shared" ref="I115:R125" ca="1" si="48">SUMIF($2:$109,$A115,I$2:I$109)</f>
        <v>30</v>
      </c>
      <c r="J115" s="38">
        <f t="shared" ca="1" si="48"/>
        <v>2</v>
      </c>
      <c r="K115" s="38">
        <f t="shared" ca="1" si="48"/>
        <v>4</v>
      </c>
      <c r="L115" s="38">
        <f t="shared" ca="1" si="48"/>
        <v>12</v>
      </c>
      <c r="M115" s="38">
        <f t="shared" ca="1" si="48"/>
        <v>22</v>
      </c>
      <c r="N115" s="38">
        <f t="shared" ca="1" si="48"/>
        <v>0</v>
      </c>
      <c r="O115" s="38">
        <f t="shared" ca="1" si="48"/>
        <v>6</v>
      </c>
      <c r="P115" s="45">
        <f t="shared" ca="1" si="48"/>
        <v>2</v>
      </c>
      <c r="Q115" s="45"/>
      <c r="R115" s="45">
        <f t="shared" ca="1" si="48"/>
        <v>1</v>
      </c>
    </row>
    <row r="116" spans="1:18" ht="15" x14ac:dyDescent="0.2">
      <c r="A116" s="36" t="s">
        <v>21</v>
      </c>
      <c r="B116" s="44">
        <v>0.23899999999999999</v>
      </c>
      <c r="C116" s="36"/>
      <c r="D116" s="38"/>
      <c r="E116" s="38"/>
      <c r="F116" s="38">
        <f t="shared" ref="F116:G125" ca="1" si="49">SUMIF($2:$109,$A116,F$2:F$109)</f>
        <v>239</v>
      </c>
      <c r="G116" s="38">
        <f t="shared" ca="1" si="49"/>
        <v>1000</v>
      </c>
      <c r="H116" s="41"/>
      <c r="I116" s="38">
        <f t="shared" ca="1" si="48"/>
        <v>140</v>
      </c>
      <c r="J116" s="38">
        <f t="shared" ca="1" si="48"/>
        <v>3</v>
      </c>
      <c r="K116" s="38">
        <f t="shared" ca="1" si="48"/>
        <v>5</v>
      </c>
      <c r="L116" s="38">
        <f t="shared" ca="1" si="48"/>
        <v>7</v>
      </c>
      <c r="M116" s="38">
        <f t="shared" ca="1" si="48"/>
        <v>60</v>
      </c>
      <c r="N116" s="38">
        <f t="shared" ca="1" si="48"/>
        <v>0</v>
      </c>
      <c r="O116" s="38">
        <f t="shared" ca="1" si="48"/>
        <v>5</v>
      </c>
      <c r="P116" s="45">
        <f t="shared" ca="1" si="48"/>
        <v>2</v>
      </c>
      <c r="Q116" s="38"/>
      <c r="R116" s="45">
        <f t="shared" ca="1" si="48"/>
        <v>2</v>
      </c>
    </row>
    <row r="117" spans="1:18" ht="15" x14ac:dyDescent="0.2">
      <c r="A117" s="36" t="s">
        <v>27</v>
      </c>
      <c r="B117" s="44">
        <v>0.30414746543778803</v>
      </c>
      <c r="C117" s="36"/>
      <c r="D117" s="38"/>
      <c r="E117" s="38"/>
      <c r="F117" s="38">
        <f t="shared" ca="1" si="49"/>
        <v>66</v>
      </c>
      <c r="G117" s="38">
        <f t="shared" ca="1" si="49"/>
        <v>217</v>
      </c>
      <c r="H117" s="41"/>
      <c r="I117" s="38">
        <f t="shared" ca="1" si="48"/>
        <v>0</v>
      </c>
      <c r="J117" s="38">
        <f t="shared" ca="1" si="48"/>
        <v>2</v>
      </c>
      <c r="K117" s="38">
        <f t="shared" ca="1" si="48"/>
        <v>4</v>
      </c>
      <c r="L117" s="38">
        <f t="shared" ca="1" si="48"/>
        <v>10</v>
      </c>
      <c r="M117" s="38">
        <f t="shared" ca="1" si="48"/>
        <v>16</v>
      </c>
      <c r="N117" s="38">
        <f t="shared" ca="1" si="48"/>
        <v>0</v>
      </c>
      <c r="O117" s="38">
        <f t="shared" ca="1" si="48"/>
        <v>6</v>
      </c>
      <c r="P117" s="45">
        <f t="shared" ca="1" si="48"/>
        <v>0</v>
      </c>
      <c r="Q117" s="38"/>
      <c r="R117" s="45">
        <f t="shared" ca="1" si="48"/>
        <v>0</v>
      </c>
    </row>
    <row r="118" spans="1:18" ht="15" x14ac:dyDescent="0.2">
      <c r="A118" s="36" t="s">
        <v>29</v>
      </c>
      <c r="B118" s="44">
        <v>0.47761194029850745</v>
      </c>
      <c r="C118" s="36"/>
      <c r="D118" s="38"/>
      <c r="E118" s="38"/>
      <c r="F118" s="38">
        <f t="shared" ca="1" si="49"/>
        <v>32</v>
      </c>
      <c r="G118" s="38">
        <f t="shared" ca="1" si="49"/>
        <v>67</v>
      </c>
      <c r="H118" s="41"/>
      <c r="I118" s="38">
        <f t="shared" ca="1" si="48"/>
        <v>21</v>
      </c>
      <c r="J118" s="38">
        <f t="shared" ca="1" si="48"/>
        <v>1</v>
      </c>
      <c r="K118" s="38">
        <f t="shared" ca="1" si="48"/>
        <v>1</v>
      </c>
      <c r="L118" s="38">
        <f t="shared" ca="1" si="48"/>
        <v>1</v>
      </c>
      <c r="M118" s="38">
        <f t="shared" ca="1" si="48"/>
        <v>0</v>
      </c>
      <c r="N118" s="38">
        <f t="shared" ca="1" si="48"/>
        <v>0</v>
      </c>
      <c r="O118" s="38">
        <f t="shared" ca="1" si="48"/>
        <v>0</v>
      </c>
      <c r="P118" s="45">
        <f t="shared" ca="1" si="48"/>
        <v>0</v>
      </c>
      <c r="Q118" s="38"/>
      <c r="R118" s="45">
        <f t="shared" ca="1" si="48"/>
        <v>0</v>
      </c>
    </row>
    <row r="119" spans="1:18" ht="15" x14ac:dyDescent="0.2">
      <c r="A119" s="36" t="s">
        <v>57</v>
      </c>
      <c r="B119" s="44">
        <v>0.56941431670281994</v>
      </c>
      <c r="C119" s="36"/>
      <c r="D119" s="38"/>
      <c r="E119" s="38"/>
      <c r="F119" s="38">
        <f t="shared" ca="1" si="49"/>
        <v>525</v>
      </c>
      <c r="G119" s="38">
        <f t="shared" ca="1" si="49"/>
        <v>922</v>
      </c>
      <c r="H119" s="41"/>
      <c r="I119" s="38">
        <f t="shared" ca="1" si="48"/>
        <v>360</v>
      </c>
      <c r="J119" s="38">
        <f t="shared" ca="1" si="48"/>
        <v>10</v>
      </c>
      <c r="K119" s="38">
        <f t="shared" ca="1" si="48"/>
        <v>10</v>
      </c>
      <c r="L119" s="38">
        <f t="shared" ca="1" si="48"/>
        <v>178</v>
      </c>
      <c r="M119" s="38">
        <f t="shared" ca="1" si="48"/>
        <v>145</v>
      </c>
      <c r="N119" s="38">
        <f t="shared" ca="1" si="48"/>
        <v>79</v>
      </c>
      <c r="O119" s="38">
        <f t="shared" ca="1" si="48"/>
        <v>77</v>
      </c>
      <c r="P119" s="45">
        <f t="shared" ca="1" si="48"/>
        <v>59</v>
      </c>
      <c r="Q119" s="38"/>
      <c r="R119" s="45">
        <f t="shared" ca="1" si="48"/>
        <v>18</v>
      </c>
    </row>
    <row r="120" spans="1:18" ht="15" x14ac:dyDescent="0.2">
      <c r="A120" s="36" t="s">
        <v>104</v>
      </c>
      <c r="B120" s="44">
        <v>0.46037296037296038</v>
      </c>
      <c r="C120" s="36"/>
      <c r="D120" s="38"/>
      <c r="E120" s="38"/>
      <c r="F120" s="38">
        <f t="shared" ca="1" si="49"/>
        <v>395</v>
      </c>
      <c r="G120" s="38">
        <f t="shared" ca="1" si="49"/>
        <v>858</v>
      </c>
      <c r="H120" s="41"/>
      <c r="I120" s="38">
        <f t="shared" ca="1" si="48"/>
        <v>263</v>
      </c>
      <c r="J120" s="38">
        <f t="shared" ca="1" si="48"/>
        <v>4</v>
      </c>
      <c r="K120" s="38">
        <f t="shared" ca="1" si="48"/>
        <v>4</v>
      </c>
      <c r="L120" s="38">
        <f t="shared" ca="1" si="48"/>
        <v>130</v>
      </c>
      <c r="M120" s="38">
        <f t="shared" ca="1" si="48"/>
        <v>134</v>
      </c>
      <c r="N120" s="38">
        <f t="shared" ca="1" si="48"/>
        <v>73</v>
      </c>
      <c r="O120" s="38">
        <f t="shared" ca="1" si="48"/>
        <v>72</v>
      </c>
      <c r="P120" s="45">
        <f t="shared" ca="1" si="48"/>
        <v>72</v>
      </c>
      <c r="Q120" s="38"/>
      <c r="R120" s="45">
        <f t="shared" ca="1" si="48"/>
        <v>24</v>
      </c>
    </row>
    <row r="121" spans="1:18" ht="15" x14ac:dyDescent="0.2">
      <c r="A121" s="36" t="s">
        <v>105</v>
      </c>
      <c r="B121" s="44">
        <v>0.89506726457399099</v>
      </c>
      <c r="C121" s="36"/>
      <c r="D121" s="38"/>
      <c r="E121" s="38"/>
      <c r="F121" s="38">
        <f t="shared" ca="1" si="49"/>
        <v>998</v>
      </c>
      <c r="G121" s="38">
        <f t="shared" ca="1" si="49"/>
        <v>1115</v>
      </c>
      <c r="H121" s="41"/>
      <c r="I121" s="38">
        <f t="shared" ca="1" si="48"/>
        <v>800</v>
      </c>
      <c r="J121" s="38">
        <f t="shared" ca="1" si="48"/>
        <v>15</v>
      </c>
      <c r="K121" s="38">
        <f t="shared" ca="1" si="48"/>
        <v>10</v>
      </c>
      <c r="L121" s="38">
        <f t="shared" ca="1" si="48"/>
        <v>517</v>
      </c>
      <c r="M121" s="38">
        <f t="shared" ca="1" si="48"/>
        <v>239</v>
      </c>
      <c r="N121" s="38">
        <f t="shared" ca="1" si="48"/>
        <v>221</v>
      </c>
      <c r="O121" s="38">
        <f t="shared" ca="1" si="48"/>
        <v>0</v>
      </c>
      <c r="P121" s="45">
        <f t="shared" ca="1" si="48"/>
        <v>108</v>
      </c>
      <c r="Q121" s="38"/>
      <c r="R121" s="45">
        <f t="shared" ca="1" si="48"/>
        <v>61</v>
      </c>
    </row>
    <row r="122" spans="1:18" ht="15" x14ac:dyDescent="0.2">
      <c r="A122" s="36" t="s">
        <v>106</v>
      </c>
      <c r="B122" s="44">
        <v>0.34375</v>
      </c>
      <c r="C122" s="36"/>
      <c r="D122" s="38"/>
      <c r="E122" s="38"/>
      <c r="F122" s="38">
        <f t="shared" ca="1" si="49"/>
        <v>22</v>
      </c>
      <c r="G122" s="38">
        <f t="shared" ca="1" si="49"/>
        <v>64</v>
      </c>
      <c r="H122" s="41"/>
      <c r="I122" s="38">
        <f t="shared" ca="1" si="48"/>
        <v>0</v>
      </c>
      <c r="J122" s="38">
        <f t="shared" ca="1" si="48"/>
        <v>0</v>
      </c>
      <c r="K122" s="38">
        <f t="shared" ca="1" si="48"/>
        <v>1</v>
      </c>
      <c r="L122" s="38">
        <f t="shared" ca="1" si="48"/>
        <v>0</v>
      </c>
      <c r="M122" s="38">
        <f t="shared" ca="1" si="48"/>
        <v>1</v>
      </c>
      <c r="N122" s="38">
        <f t="shared" ca="1" si="48"/>
        <v>0</v>
      </c>
      <c r="O122" s="38">
        <f t="shared" ca="1" si="48"/>
        <v>0</v>
      </c>
      <c r="P122" s="45">
        <f t="shared" ca="1" si="48"/>
        <v>0</v>
      </c>
      <c r="Q122" s="38"/>
      <c r="R122" s="45">
        <f t="shared" ca="1" si="48"/>
        <v>0</v>
      </c>
    </row>
    <row r="123" spans="1:18" ht="15" x14ac:dyDescent="0.2">
      <c r="A123" s="36" t="s">
        <v>107</v>
      </c>
      <c r="B123" s="44">
        <v>0.19778869778869779</v>
      </c>
      <c r="C123" s="36"/>
      <c r="D123" s="38"/>
      <c r="E123" s="38"/>
      <c r="F123" s="38">
        <f t="shared" ca="1" si="49"/>
        <v>161</v>
      </c>
      <c r="G123" s="38">
        <f t="shared" ca="1" si="49"/>
        <v>814</v>
      </c>
      <c r="H123" s="41"/>
      <c r="I123" s="38">
        <f t="shared" ca="1" si="48"/>
        <v>40</v>
      </c>
      <c r="J123" s="38">
        <f t="shared" ca="1" si="48"/>
        <v>1</v>
      </c>
      <c r="K123" s="38">
        <f t="shared" ca="1" si="48"/>
        <v>6</v>
      </c>
      <c r="L123" s="38">
        <f t="shared" ref="K123:L123" si="50">SUM(L71:L81)</f>
        <v>6</v>
      </c>
      <c r="M123" s="38">
        <f t="shared" ca="1" si="48"/>
        <v>35</v>
      </c>
      <c r="N123" s="38">
        <f t="shared" ca="1" si="48"/>
        <v>1</v>
      </c>
      <c r="O123" s="38">
        <f t="shared" ca="1" si="48"/>
        <v>8</v>
      </c>
      <c r="P123" s="45">
        <f t="shared" ca="1" si="48"/>
        <v>0</v>
      </c>
      <c r="Q123" s="38"/>
      <c r="R123" s="45">
        <f t="shared" ca="1" si="48"/>
        <v>0</v>
      </c>
    </row>
    <row r="124" spans="1:18" ht="15" x14ac:dyDescent="0.2">
      <c r="A124" s="36" t="s">
        <v>103</v>
      </c>
      <c r="B124" s="44">
        <v>0.57814485387547654</v>
      </c>
      <c r="C124" s="36"/>
      <c r="D124" s="38"/>
      <c r="E124" s="38"/>
      <c r="F124" s="38">
        <f t="shared" ca="1" si="49"/>
        <v>455</v>
      </c>
      <c r="G124" s="38">
        <f t="shared" ca="1" si="49"/>
        <v>787</v>
      </c>
      <c r="H124" s="41"/>
      <c r="I124" s="38">
        <f t="shared" ca="1" si="48"/>
        <v>257</v>
      </c>
      <c r="J124" s="38">
        <f t="shared" ca="1" si="48"/>
        <v>13</v>
      </c>
      <c r="K124" s="38">
        <f t="shared" ca="1" si="48"/>
        <v>8</v>
      </c>
      <c r="L124" s="38">
        <f>SUM(L82:L99)</f>
        <v>135</v>
      </c>
      <c r="M124" s="38">
        <f t="shared" ca="1" si="48"/>
        <v>110</v>
      </c>
      <c r="N124" s="38">
        <f t="shared" ca="1" si="48"/>
        <v>51</v>
      </c>
      <c r="O124" s="38">
        <f t="shared" ca="1" si="48"/>
        <v>34</v>
      </c>
      <c r="P124" s="45">
        <f t="shared" ca="1" si="48"/>
        <v>42</v>
      </c>
      <c r="Q124" s="38"/>
      <c r="R124" s="45">
        <f t="shared" ca="1" si="48"/>
        <v>13</v>
      </c>
    </row>
    <row r="125" spans="1:18" ht="15" x14ac:dyDescent="0.2">
      <c r="A125" s="36" t="s">
        <v>117</v>
      </c>
      <c r="B125" s="44">
        <v>0.25616921269095183</v>
      </c>
      <c r="C125" s="36"/>
      <c r="D125" s="38"/>
      <c r="E125" s="38"/>
      <c r="F125" s="38">
        <f t="shared" ca="1" si="49"/>
        <v>218</v>
      </c>
      <c r="G125" s="38">
        <f t="shared" ca="1" si="49"/>
        <v>851</v>
      </c>
      <c r="H125" s="41"/>
      <c r="I125" s="38">
        <f t="shared" ca="1" si="48"/>
        <v>108</v>
      </c>
      <c r="J125" s="38">
        <f t="shared" ca="1" si="48"/>
        <v>4</v>
      </c>
      <c r="K125" s="38">
        <f t="shared" ca="1" si="48"/>
        <v>5</v>
      </c>
      <c r="L125" s="38">
        <f>SUM(L100:L109)</f>
        <v>39</v>
      </c>
      <c r="M125" s="38">
        <f t="shared" ca="1" si="48"/>
        <v>68</v>
      </c>
      <c r="N125" s="38">
        <f t="shared" ca="1" si="48"/>
        <v>8</v>
      </c>
      <c r="O125" s="38">
        <f t="shared" ca="1" si="48"/>
        <v>33</v>
      </c>
      <c r="P125" s="45">
        <f t="shared" ca="1" si="48"/>
        <v>19</v>
      </c>
      <c r="Q125" s="38"/>
      <c r="R125" s="45">
        <f t="shared" ca="1" si="48"/>
        <v>9</v>
      </c>
    </row>
    <row r="126" spans="1:18" ht="15" x14ac:dyDescent="0.2">
      <c r="A126" s="36" t="s">
        <v>209</v>
      </c>
      <c r="B126" s="44">
        <v>0.45729359760444888</v>
      </c>
      <c r="C126" s="36"/>
      <c r="D126" s="38"/>
      <c r="E126" s="38"/>
      <c r="F126" s="46">
        <f ca="1">SUM(F115:F125)</f>
        <v>3207</v>
      </c>
      <c r="G126" s="46">
        <f t="shared" ref="G126:I126" ca="1" si="51">SUM(G115:G125)</f>
        <v>7013</v>
      </c>
      <c r="H126" s="41"/>
      <c r="I126" s="46">
        <f t="shared" ca="1" si="51"/>
        <v>2019</v>
      </c>
      <c r="J126" s="46">
        <f t="shared" ref="J126" ca="1" si="52">SUM(J115:J125)</f>
        <v>55</v>
      </c>
      <c r="K126" s="46">
        <f t="shared" ref="K126" ca="1" si="53">SUM(K115:K125)</f>
        <v>58</v>
      </c>
      <c r="L126" s="46">
        <f t="shared" ref="L126" ca="1" si="54">SUM(L115:L125)</f>
        <v>1035</v>
      </c>
      <c r="M126" s="46">
        <f t="shared" ref="M126" ca="1" si="55">SUM(M115:M125)</f>
        <v>830</v>
      </c>
      <c r="N126" s="46">
        <f t="shared" ref="N126:P126" ca="1" si="56">SUM(N115:N125)</f>
        <v>433</v>
      </c>
      <c r="O126" s="46">
        <f t="shared" ca="1" si="56"/>
        <v>241</v>
      </c>
      <c r="P126" s="47">
        <f t="shared" ca="1" si="56"/>
        <v>304</v>
      </c>
      <c r="Q126" s="38"/>
      <c r="R126" s="47">
        <f t="shared" ref="R126" ca="1" si="57">SUM(R115:R125)</f>
        <v>128</v>
      </c>
    </row>
    <row r="129" spans="1:10" ht="65" x14ac:dyDescent="0.25">
      <c r="A129" s="18" t="s">
        <v>218</v>
      </c>
      <c r="B129" s="3">
        <v>2</v>
      </c>
      <c r="J129" s="3" t="s">
        <v>210</v>
      </c>
    </row>
    <row r="130" spans="1:10" x14ac:dyDescent="0.25">
      <c r="A130" t="s">
        <v>219</v>
      </c>
      <c r="B130" s="3">
        <v>100</v>
      </c>
    </row>
    <row r="131" spans="1:10" x14ac:dyDescent="0.25">
      <c r="A131" t="s">
        <v>214</v>
      </c>
      <c r="B131" s="3">
        <v>0.5</v>
      </c>
    </row>
    <row r="132" spans="1:10" x14ac:dyDescent="0.25">
      <c r="A132" t="s">
        <v>216</v>
      </c>
      <c r="B132" s="3">
        <v>20</v>
      </c>
    </row>
    <row r="134" spans="1:10" x14ac:dyDescent="0.25">
      <c r="A134" t="s">
        <v>217</v>
      </c>
      <c r="B134" s="19">
        <f ca="1">(F126-R126)/G126</f>
        <v>0.43904177955226009</v>
      </c>
    </row>
    <row r="135" spans="1:10" x14ac:dyDescent="0.25">
      <c r="A135" t="s">
        <v>11</v>
      </c>
      <c r="B135" s="19">
        <f ca="1">(F115-R115)/G115</f>
        <v>0.29874213836477986</v>
      </c>
    </row>
    <row r="136" spans="1:10" x14ac:dyDescent="0.25">
      <c r="A136" t="s">
        <v>21</v>
      </c>
      <c r="B136" s="19">
        <f t="shared" ref="B136:B146" ca="1" si="58">(F116-R116)/G116</f>
        <v>0.23699999999999999</v>
      </c>
    </row>
    <row r="137" spans="1:10" x14ac:dyDescent="0.25">
      <c r="A137" t="s">
        <v>27</v>
      </c>
      <c r="B137" s="19">
        <f t="shared" ca="1" si="58"/>
        <v>0.30414746543778803</v>
      </c>
    </row>
    <row r="138" spans="1:10" x14ac:dyDescent="0.25">
      <c r="A138" t="s">
        <v>29</v>
      </c>
      <c r="B138" s="19">
        <f t="shared" ca="1" si="58"/>
        <v>0.47761194029850745</v>
      </c>
    </row>
    <row r="139" spans="1:10" x14ac:dyDescent="0.25">
      <c r="A139" t="s">
        <v>57</v>
      </c>
      <c r="B139" s="19">
        <f t="shared" ca="1" si="58"/>
        <v>0.54989154013015185</v>
      </c>
    </row>
    <row r="140" spans="1:10" x14ac:dyDescent="0.25">
      <c r="A140" t="s">
        <v>104</v>
      </c>
      <c r="B140" s="19">
        <f t="shared" ca="1" si="58"/>
        <v>0.43240093240093241</v>
      </c>
    </row>
    <row r="141" spans="1:10" x14ac:dyDescent="0.25">
      <c r="A141" t="s">
        <v>105</v>
      </c>
      <c r="B141" s="19">
        <f t="shared" ca="1" si="58"/>
        <v>0.84035874439461888</v>
      </c>
    </row>
    <row r="142" spans="1:10" x14ac:dyDescent="0.25">
      <c r="A142" t="s">
        <v>106</v>
      </c>
      <c r="B142" s="19">
        <f t="shared" ca="1" si="58"/>
        <v>0.34375</v>
      </c>
    </row>
    <row r="143" spans="1:10" x14ac:dyDescent="0.25">
      <c r="A143" t="s">
        <v>107</v>
      </c>
      <c r="B143" s="19">
        <f t="shared" ca="1" si="58"/>
        <v>0.19778869778869779</v>
      </c>
    </row>
    <row r="144" spans="1:10" x14ac:dyDescent="0.25">
      <c r="A144" t="s">
        <v>103</v>
      </c>
      <c r="B144" s="19">
        <f t="shared" ca="1" si="58"/>
        <v>0.56162642947903429</v>
      </c>
    </row>
    <row r="145" spans="1:2" x14ac:dyDescent="0.25">
      <c r="A145" t="s">
        <v>117</v>
      </c>
      <c r="B145" s="19">
        <f t="shared" ca="1" si="58"/>
        <v>0.24559341950646299</v>
      </c>
    </row>
    <row r="146" spans="1:2" x14ac:dyDescent="0.25">
      <c r="A146" t="s">
        <v>209</v>
      </c>
      <c r="B146" s="19">
        <f t="shared" ca="1" si="58"/>
        <v>0.43904177955226009</v>
      </c>
    </row>
  </sheetData>
  <autoFilter ref="A1:H110" xr:uid="{00000000-0009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2019-01-19T19:05:52Z</dcterms:modified>
</cp:coreProperties>
</file>