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ff\WAE\Documenti pubblicati\2021\28 - COEP - Bilanci in xls\2016\"/>
    </mc:Choice>
  </mc:AlternateContent>
  <xr:revisionPtr revIDLastSave="0" documentId="13_ncr:1_{F7450550-62B9-4A01-884F-0E2CB8DE64BF}" xr6:coauthVersionLast="36" xr6:coauthVersionMax="36" xr10:uidLastSave="{00000000-0000-0000-0000-000000000000}"/>
  <bookViews>
    <workbookView xWindow="0" yWindow="0" windowWidth="19200" windowHeight="6930" tabRatio="826" xr2:uid="{A7EDD4ED-F719-48CF-92CE-E884D8F63C19}"/>
  </bookViews>
  <sheets>
    <sheet name="Conto Economico" sheetId="1" r:id="rId1"/>
    <sheet name="Stato Patrimoniale" sheetId="2" r:id="rId2"/>
    <sheet name="Rendiconto Finanziario" sheetId="3" r:id="rId3"/>
    <sheet name="Missioni e Programmi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D14" i="6"/>
  <c r="D13" i="6"/>
  <c r="B13" i="6"/>
  <c r="D12" i="6"/>
  <c r="D11" i="6"/>
  <c r="B11" i="6"/>
  <c r="D10" i="6"/>
  <c r="D9" i="6"/>
  <c r="D7" i="6"/>
  <c r="D6" i="6"/>
  <c r="D16" i="6" l="1"/>
  <c r="B9" i="6"/>
  <c r="B6" i="6"/>
  <c r="B16" i="6" s="1"/>
  <c r="B20" i="3" l="1"/>
  <c r="B12" i="3"/>
  <c r="E6" i="3"/>
  <c r="B5" i="3"/>
  <c r="B23" i="3" s="1"/>
  <c r="B53" i="2" l="1"/>
  <c r="D45" i="2"/>
  <c r="B47" i="2"/>
  <c r="B33" i="2"/>
  <c r="B29" i="2" s="1"/>
  <c r="D29" i="2"/>
  <c r="D16" i="2"/>
  <c r="D10" i="2"/>
  <c r="D6" i="2" s="1"/>
  <c r="B4" i="1"/>
  <c r="B8" i="1"/>
  <c r="B21" i="1"/>
  <c r="B23" i="1"/>
  <c r="B24" i="1"/>
  <c r="B32" i="1"/>
  <c r="B45" i="1"/>
  <c r="B52" i="1"/>
  <c r="B53" i="1"/>
  <c r="B54" i="1"/>
  <c r="B58" i="1"/>
  <c r="B61" i="1"/>
  <c r="B8" i="2" l="1"/>
  <c r="B16" i="2"/>
  <c r="D59" i="2"/>
  <c r="B6" i="2" l="1"/>
  <c r="B59" i="2" s="1"/>
  <c r="B65" i="1" l="1"/>
</calcChain>
</file>

<file path=xl/sharedStrings.xml><?xml version="1.0" encoding="utf-8"?>
<sst xmlns="http://schemas.openxmlformats.org/spreadsheetml/2006/main" count="186" uniqueCount="181">
  <si>
    <t>CONTO ECONOMICO</t>
  </si>
  <si>
    <t>A)PROVENTI OPERATIVI</t>
  </si>
  <si>
    <t>I.PROVENTI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</si>
  <si>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</si>
  <si>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</si>
  <si>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</si>
  <si>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</si>
  <si>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2) Contributi Regioni e Province autonome</t>
  </si>
  <si>
    <t>3) Contributi altre Amministrazioni locali</t>
  </si>
  <si>
    <t>5) Contributi da Università</t>
  </si>
  <si>
    <t>6) Contributi da altri (pubblici)</t>
  </si>
  <si>
    <t>7) Contributi da altri (privati)</t>
  </si>
  <si>
    <t>III. PROVENTI PER ATTIVITA’ ASSISTENZIALE</t>
  </si>
  <si>
    <t>IV. PROVENTI PER GESTIONE DIRETTA INTERVENTI PER IL DIRITTO ALLO STUDIO</t>
  </si>
  <si>
    <t>V. ALTRI PROVENTI E RICAVI DIVERSI</t>
  </si>
  <si>
    <t>VI. VARIAZIONI RIMANENZE</t>
  </si>
  <si>
    <t>VII. INCREMENTO DELLE IMMOBILIZZAZIONI PER LAVORI INTERNI</t>
  </si>
  <si>
    <t>TOTALE PROVENTI OPERATIVI (A)</t>
  </si>
  <si>
    <t>B) COSTI OPERATIVI</t>
  </si>
  <si>
    <t>VIII. COSTI DEL PERSONALE</t>
  </si>
  <si>
    <t>1) Costi del personale dedicato alla ricerca e alla didattica</t>
  </si>
  <si>
    <t>a) docenti /ricercatori</t>
  </si>
  <si>
    <t>c) Docenti a contratto</t>
  </si>
  <si>
    <t>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</si>
  <si>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</si>
  <si>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</si>
  <si>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</si>
  <si>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</si>
  <si>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4) Trasferimenti a partner progetti coordinati</t>
  </si>
  <si>
    <t>6) Variazione rimanenze di materiale di consumo per laboratori</t>
  </si>
  <si>
    <t>7) acquisto libri, periodici e mat.bibliografico</t>
  </si>
  <si>
    <t>8) Acquisto di servizi e collaborazioni tecnico-gestionali</t>
  </si>
  <si>
    <t>9) Acquisto altri materiali</t>
  </si>
  <si>
    <t>10) Variazione delle rimanenze di materiali</t>
  </si>
  <si>
    <t>X. AMMORTAMENTI E SVALUTAZIONI</t>
  </si>
  <si>
    <t>1) Ammortamento Immobilizzazioni Immateriali</t>
  </si>
  <si>
    <t>2) Ammortamento Immobilizzazioni Materiali</t>
  </si>
  <si>
    <t>3) Svalutazioni immobilizzazioni</t>
  </si>
  <si>
    <t>4) Svalutazione dei crediti compresi nell’attivo circolante e nelle disponibilità liquide</t>
  </si>
  <si>
    <t>XI. ACCANTONAMENTI PER RISCHI E ONERI</t>
  </si>
  <si>
    <t>XII. ONERI DIVERSI DI GESTIONE</t>
  </si>
  <si>
    <t>TOTALE COSTI OPERATIVI (B)</t>
  </si>
  <si>
    <t>DIFFERENZA TRA PROVENTI E COSTI OPERATIVI (A-B)</t>
  </si>
  <si>
    <t>C) PROVENTI E ONERI FINANZIARI</t>
  </si>
  <si>
    <t>1) Proventi finanziari</t>
  </si>
  <si>
    <t>2) Interessi ed altri oneri finanziari</t>
  </si>
  <si>
    <t>3) Utili e perdite su cambi</t>
  </si>
  <si>
    <t>D) RETTIFICHE DI VALORE DI ATTIVITA’ FINANZIARIE</t>
  </si>
  <si>
    <t>1) Rivalutazioni</t>
  </si>
  <si>
    <t>2) Svalutazioni</t>
  </si>
  <si>
    <t>E) PROVENTI ED ONERI STRAORDINARI</t>
  </si>
  <si>
    <t>1) Proventi</t>
  </si>
  <si>
    <t>2) Oneri</t>
  </si>
  <si>
    <t>F) IMPOSTE SUL REDDITO DELL’ESERCIZIO CORRENTI, DIFFERITE, ANTICIPATE</t>
  </si>
  <si>
    <t>RISULTATO DI ESERCIZIO</t>
  </si>
  <si>
    <t>STATO PATRIMONIALE</t>
  </si>
  <si>
    <t>ATTIVO</t>
  </si>
  <si>
    <t>PASSIVO</t>
  </si>
  <si>
    <t>A)  IMMOBILIZZAZIONI</t>
  </si>
  <si>
    <t>A)  PATRIMONIO NETTO</t>
  </si>
  <si>
    <t>I IMMATERIALI</t>
  </si>
  <si>
    <t>I FONDO DI DOTAZIONE DELL’ATENEO</t>
  </si>
  <si>
    <t>1) Costi di impianto, di ampliamento e di sviluppo</t>
  </si>
  <si>
    <t>II PATRIMONIO VINCOLATO</t>
  </si>
  <si>
    <t>2) Diritti di brevetto e diritti di utilizzazione delle opere dell'ingegno</t>
  </si>
  <si>
    <t>1) Fondi vincolati destinati da terzi</t>
  </si>
  <si>
    <t>4) Immobilizzazioni in corso e acconti</t>
  </si>
  <si>
    <t>2) Fondi vincolati per decisione degli organi istituzionali</t>
  </si>
  <si>
    <t>II MATERIALI</t>
  </si>
  <si>
    <t>III PATRIMONIO NON VINCOLATO</t>
  </si>
  <si>
    <t>1) Terreni e fabbricati</t>
  </si>
  <si>
    <t>2) Impianti ed attrezzature</t>
  </si>
  <si>
    <t>3) Attrezzature scientifiche</t>
  </si>
  <si>
    <t>3) Riserve statutarie</t>
  </si>
  <si>
    <t>4) Patrimonio librario, opere d'arte, d'antiquariato e museali</t>
  </si>
  <si>
    <t>5) Mobili ed Arredi</t>
  </si>
  <si>
    <t>6) Immobilizzazioni in corso e acconti</t>
  </si>
  <si>
    <t>B) FONDI PER RISCHI ED ONERI</t>
  </si>
  <si>
    <t>7) Altre immobilizzazioni materiali</t>
  </si>
  <si>
    <t>III FINANZIARIE</t>
  </si>
  <si>
    <t>C) TRATTAMENTO DI FINE RAPPORTO</t>
  </si>
  <si>
    <t>B)  ATTIVO CIRCOLANTE</t>
  </si>
  <si>
    <t xml:space="preserve">D) DEBITI </t>
  </si>
  <si>
    <t>I RIMANENZE</t>
  </si>
  <si>
    <t>1) Mutui e debiti verso banche</t>
  </si>
  <si>
    <t xml:space="preserve">II CREDITI  </t>
  </si>
  <si>
    <t>3) Debiti verso Regione e Province Autonome</t>
  </si>
  <si>
    <t>4) Debiti verso altre Amministrazioni locali</t>
  </si>
  <si>
    <t>2) Crediti verso Regioni e Province Autonome</t>
  </si>
  <si>
    <t>6) Debiti verso l'Università</t>
  </si>
  <si>
    <t>3) Crediti verso altre Amministrazioni locali</t>
  </si>
  <si>
    <t>8) Acconti</t>
  </si>
  <si>
    <t>5) Crediti verso Università</t>
  </si>
  <si>
    <t>6) Crediti verso studenti per tasse e contributi</t>
  </si>
  <si>
    <t>7) Crediti verso società ed enti controllati</t>
  </si>
  <si>
    <t>8) Crediti verso altri (pubblici)</t>
  </si>
  <si>
    <t>12) Altri debiti</t>
  </si>
  <si>
    <t>9) Crediti verso altri (privati)</t>
  </si>
  <si>
    <t>III ATTIVITA’ FINANZIARIE</t>
  </si>
  <si>
    <t>E) RATEI E RISCONTI PASSIVI E CONTRIBUTI AGLI INVESTIMENTI</t>
  </si>
  <si>
    <t>IV DISPONIBILITA’ LIQUIDE</t>
  </si>
  <si>
    <t>1) Depositi bancari e postali</t>
  </si>
  <si>
    <t>2) Denaro e valori in cassa</t>
  </si>
  <si>
    <t>C) RATEI E RISCONTI ATTIVI</t>
  </si>
  <si>
    <t>TOTALE ATTIVO</t>
  </si>
  <si>
    <t>TOTALE PASSIVO</t>
  </si>
  <si>
    <t>CONTI D'ORDINE DELL'ATTIVO</t>
  </si>
  <si>
    <t>CONTI D'ORDINE DEL PASSIVO</t>
  </si>
  <si>
    <t>TOTALI</t>
  </si>
  <si>
    <t>Ricerca e innovazione</t>
  </si>
  <si>
    <t>Istruzione universitaria</t>
  </si>
  <si>
    <t>Tutela della salute</t>
  </si>
  <si>
    <t>Servizi istituzionali e generali delle amministrazioni pubbliche</t>
  </si>
  <si>
    <t>Istruzione superiore</t>
  </si>
  <si>
    <t>Servizi ospedalieri</t>
  </si>
  <si>
    <t>Ricerca scientifica e tecnologica di base</t>
  </si>
  <si>
    <t>Ricerca scientifica e tecnologica applicata</t>
  </si>
  <si>
    <t>Sistema universitario e formazione post universitaria</t>
  </si>
  <si>
    <t>Diritto allo studio nell'istruzione universitaria</t>
  </si>
  <si>
    <t>Assistenza in materia sanitaria</t>
  </si>
  <si>
    <t>Indirizzo politico</t>
  </si>
  <si>
    <t>Servizi e affari generali per le amministrazioni</t>
  </si>
  <si>
    <t>Fondi da assegnare</t>
  </si>
  <si>
    <t>1) Contributi Miur e altre Amministrazioni centrali</t>
  </si>
  <si>
    <t>2) Debiti verso MIUR e altre Amministrazioni centrali</t>
  </si>
  <si>
    <t>1) Crediti verso MIUR ed altre amministrazioni Centrali</t>
  </si>
  <si>
    <t>RISULTATO DELL'ESERCIZIO</t>
  </si>
  <si>
    <t>Rettifica voci che non hanno avuto effetto sulla liquidità</t>
  </si>
  <si>
    <t>DISPONIBILITA' MONETARIA NETTA INIZIALE</t>
  </si>
  <si>
    <t>DISPONIBILITA' MONETARIA NETTA FINALE</t>
  </si>
  <si>
    <t>CASH FLOW DELL'ESERCIZIO</t>
  </si>
  <si>
    <t>f) altri oneri per professori, ricercatori ed altro personale dedicato alla didattica ed alla ricerca</t>
  </si>
  <si>
    <t>Aumento delle rimanenze</t>
  </si>
  <si>
    <t>Aumento dei debiti</t>
  </si>
  <si>
    <t>Diminuzione ratei e risconti passivi</t>
  </si>
  <si>
    <t>Missioni</t>
  </si>
  <si>
    <t>Programmi</t>
  </si>
  <si>
    <t>Cofog II livello</t>
  </si>
  <si>
    <t>Ricerca di base</t>
  </si>
  <si>
    <t>R&amp;S per gli affari economici</t>
  </si>
  <si>
    <t>R&amp;S per la sanità</t>
  </si>
  <si>
    <t>Servizi ausiliari dell'istruzione</t>
  </si>
  <si>
    <t>Assistenza in materia veterinaria</t>
  </si>
  <si>
    <t>Servizi di sanità pubblica</t>
  </si>
  <si>
    <t>Istruzione non altrove classificato</t>
  </si>
  <si>
    <t>Fondi da ripartire</t>
  </si>
  <si>
    <t>4) Contributi UE ed altri Organismi internazionali</t>
  </si>
  <si>
    <t>b) Collaborazioni scientifiche (collaboratori, assegnisti, …)</t>
  </si>
  <si>
    <t xml:space="preserve">d) esperti linguistici </t>
  </si>
  <si>
    <t xml:space="preserve">3) Costi per la ricerca e l'attività editoriale </t>
  </si>
  <si>
    <t xml:space="preserve">5) Acquisto materiale consumo laboratori </t>
  </si>
  <si>
    <t xml:space="preserve">11) Costi per godimento beni di terzi </t>
  </si>
  <si>
    <t xml:space="preserve">12) Altri costi </t>
  </si>
  <si>
    <t>3) Concessioni, licenze, marchi, e diritti simili</t>
  </si>
  <si>
    <t xml:space="preserve">5) Altre immobilizzazioni immateriali </t>
  </si>
  <si>
    <t xml:space="preserve">3) Riserve vincolate (progetti specifici, per obblighi di legge, o altro) </t>
  </si>
  <si>
    <t>1) Risultato gestionale esercizio</t>
  </si>
  <si>
    <t>2) Risultati gestionali relativi ad esercizi precedenti</t>
  </si>
  <si>
    <t>5) Debiti verso l’Unione Europea e altri Organismi Internazionali</t>
  </si>
  <si>
    <t xml:space="preserve">7) Debiti verso studenti </t>
  </si>
  <si>
    <t>4) Crediti verso l’Unione Europea e altri Organismi Internazionali</t>
  </si>
  <si>
    <t xml:space="preserve">9) Debiti verso fornitori </t>
  </si>
  <si>
    <t xml:space="preserve">10) Debiti verso dipendenti </t>
  </si>
  <si>
    <t>11) Debiti verso società o enti controllati e collegati</t>
  </si>
  <si>
    <t>e1) Risconti passivi per progetti e ricerche in corso</t>
  </si>
  <si>
    <t>e2) Contributi agli investimenti</t>
  </si>
  <si>
    <t>e3) Altri ratei e risconti passivi</t>
  </si>
  <si>
    <t>c1) Ratei per progetti e ricerche in corso</t>
  </si>
  <si>
    <t>c2) Altri ratei e risconti attivi</t>
  </si>
  <si>
    <t>RENDICONTO  FINANZIARIO 2016</t>
  </si>
  <si>
    <t>CASH FLOW DELLA GESTIONE CORRENTE [A]</t>
  </si>
  <si>
    <t>Incremento dei crediti</t>
  </si>
  <si>
    <t>Aumento ratei e risconti attivi</t>
  </si>
  <si>
    <t>CASH FLOW GENERATO DALLA VARIAZIONE DEL CAPITALE CIRCOLANTE [B]</t>
  </si>
  <si>
    <t>Investimenti in immobilizzazioni (-)</t>
  </si>
  <si>
    <t xml:space="preserve">  (Materiali)</t>
  </si>
  <si>
    <t xml:space="preserve">  (Immateriali)</t>
  </si>
  <si>
    <t>Disinvestimenti di immobilizzazioni (+)</t>
  </si>
  <si>
    <t>CASH FLOW GENERATO DA INVESTIMENTI E DISINVESTIMENTI [C]</t>
  </si>
  <si>
    <t>CASH FLOW DELL'ESERCIZIO (A + B + C)</t>
  </si>
  <si>
    <t>CLASSIFICAZIONE DELLA SPESA PER MISSIONI E PROGRAMMI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</si>
</sst>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&quot;€&quot;\ #,##0.00"/>
    <numFmt numFmtId="166" formatCode="#,##0.00######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Times New Roman"/>
      <family val="1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8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4" fontId="0" fillId="0" borderId="0" xfId="0" applyNumberFormat="1"/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4" borderId="1" xfId="0" quotePrefix="1" applyFont="1" applyFill="1" applyBorder="1" applyAlignment="1">
      <alignment horizontal="center" vertical="center"/>
    </xf>
    <xf numFmtId="1" fontId="6" fillId="4" borderId="6" xfId="1" quotePrefix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5" fillId="4" borderId="6" xfId="0" quotePrefix="1" applyFont="1" applyFill="1" applyBorder="1" applyAlignment="1">
      <alignment horizontal="center" vertical="center"/>
    </xf>
    <xf numFmtId="0" fontId="12" fillId="0" borderId="0" xfId="0" applyFont="1"/>
    <xf numFmtId="4" fontId="12" fillId="0" borderId="0" xfId="1" applyNumberFormat="1" applyFont="1" applyAlignment="1">
      <alignment horizontal="right"/>
    </xf>
    <xf numFmtId="0" fontId="6" fillId="4" borderId="1" xfId="0" quotePrefix="1" applyFont="1" applyFill="1" applyBorder="1" applyAlignment="1">
      <alignment horizontal="center" vertical="center"/>
    </xf>
    <xf numFmtId="1" fontId="6" fillId="4" borderId="2" xfId="1" quotePrefix="1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4" fontId="13" fillId="2" borderId="3" xfId="1" applyNumberFormat="1" applyFont="1" applyFill="1" applyBorder="1" applyAlignment="1">
      <alignment horizontal="right" vertical="center"/>
    </xf>
    <xf numFmtId="0" fontId="14" fillId="0" borderId="4" xfId="0" applyFont="1" applyBorder="1"/>
    <xf numFmtId="4" fontId="14" fillId="0" borderId="4" xfId="1" applyNumberFormat="1" applyFont="1" applyBorder="1" applyAlignment="1">
      <alignment horizontal="right"/>
    </xf>
    <xf numFmtId="0" fontId="12" fillId="0" borderId="4" xfId="0" applyFont="1" applyBorder="1"/>
    <xf numFmtId="4" fontId="12" fillId="0" borderId="4" xfId="1" applyNumberFormat="1" applyFont="1" applyBorder="1" applyAlignment="1">
      <alignment horizontal="right"/>
    </xf>
    <xf numFmtId="4" fontId="15" fillId="0" borderId="4" xfId="1" applyNumberFormat="1" applyFont="1" applyBorder="1" applyAlignment="1">
      <alignment horizontal="right"/>
    </xf>
    <xf numFmtId="0" fontId="14" fillId="0" borderId="5" xfId="0" applyFont="1" applyBorder="1"/>
    <xf numFmtId="0" fontId="16" fillId="4" borderId="6" xfId="0" quotePrefix="1" applyFont="1" applyFill="1" applyBorder="1" applyAlignment="1">
      <alignment horizontal="left" vertical="center"/>
    </xf>
    <xf numFmtId="4" fontId="16" fillId="4" borderId="6" xfId="1" quotePrefix="1" applyNumberFormat="1" applyFont="1" applyFill="1" applyBorder="1" applyAlignment="1">
      <alignment horizontal="right" vertical="center"/>
    </xf>
    <xf numFmtId="0" fontId="17" fillId="0" borderId="4" xfId="0" applyFont="1" applyBorder="1"/>
    <xf numFmtId="4" fontId="12" fillId="0" borderId="4" xfId="1" applyNumberFormat="1" applyFont="1" applyFill="1" applyBorder="1" applyAlignment="1">
      <alignment horizontal="right"/>
    </xf>
    <xf numFmtId="4" fontId="17" fillId="0" borderId="4" xfId="1" applyNumberFormat="1" applyFont="1" applyBorder="1" applyAlignment="1">
      <alignment horizontal="right"/>
    </xf>
    <xf numFmtId="0" fontId="16" fillId="4" borderId="7" xfId="0" quotePrefix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vertical="center"/>
    </xf>
    <xf numFmtId="4" fontId="13" fillId="2" borderId="4" xfId="1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vertical="center" wrapText="1"/>
    </xf>
    <xf numFmtId="0" fontId="6" fillId="4" borderId="6" xfId="0" quotePrefix="1" applyFont="1" applyFill="1" applyBorder="1" applyAlignment="1">
      <alignment horizontal="left" vertical="center"/>
    </xf>
    <xf numFmtId="4" fontId="6" fillId="4" borderId="6" xfId="1" quotePrefix="1" applyNumberFormat="1" applyFont="1" applyFill="1" applyBorder="1" applyAlignment="1">
      <alignment horizontal="right" vertical="center"/>
    </xf>
    <xf numFmtId="0" fontId="0" fillId="3" borderId="0" xfId="1" applyNumberFormat="1" applyFont="1" applyFill="1" applyAlignment="1">
      <alignment vertical="center"/>
    </xf>
    <xf numFmtId="0" fontId="18" fillId="2" borderId="8" xfId="0" applyFont="1" applyFill="1" applyBorder="1" applyAlignment="1">
      <alignment vertical="center"/>
    </xf>
    <xf numFmtId="165" fontId="18" fillId="2" borderId="3" xfId="1" applyNumberFormat="1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165" fontId="18" fillId="2" borderId="9" xfId="2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4" xfId="1" applyNumberFormat="1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165" fontId="2" fillId="3" borderId="4" xfId="1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165" fontId="2" fillId="3" borderId="9" xfId="2" applyNumberFormat="1" applyFont="1" applyFill="1" applyBorder="1" applyAlignment="1">
      <alignment vertical="center"/>
    </xf>
    <xf numFmtId="165" fontId="0" fillId="3" borderId="4" xfId="1" applyNumberFormat="1" applyFont="1" applyFill="1" applyBorder="1" applyAlignment="1">
      <alignment vertical="center"/>
    </xf>
    <xf numFmtId="165" fontId="0" fillId="3" borderId="9" xfId="1" applyNumberFormat="1" applyFont="1" applyFill="1" applyBorder="1" applyAlignment="1">
      <alignment vertical="center"/>
    </xf>
    <xf numFmtId="165" fontId="2" fillId="3" borderId="4" xfId="2" applyNumberFormat="1" applyFont="1" applyFill="1" applyBorder="1" applyAlignment="1">
      <alignment vertical="center"/>
    </xf>
    <xf numFmtId="165" fontId="4" fillId="0" borderId="9" xfId="1" applyNumberFormat="1" applyFont="1" applyFill="1" applyBorder="1" applyAlignment="1">
      <alignment vertical="center"/>
    </xf>
    <xf numFmtId="165" fontId="18" fillId="2" borderId="4" xfId="1" applyNumberFormat="1" applyFont="1" applyFill="1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0" fontId="18" fillId="3" borderId="4" xfId="1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5" xfId="1" applyNumberFormat="1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165" fontId="3" fillId="4" borderId="6" xfId="1" quotePrefix="1" applyNumberFormat="1" applyFont="1" applyFill="1" applyBorder="1" applyAlignment="1">
      <alignment horizontal="right" vertical="center"/>
    </xf>
    <xf numFmtId="0" fontId="3" fillId="4" borderId="5" xfId="0" quotePrefix="1" applyFont="1" applyFill="1" applyBorder="1" applyAlignment="1">
      <alignment horizontal="center" vertical="center"/>
    </xf>
    <xf numFmtId="165" fontId="3" fillId="4" borderId="10" xfId="0" quotePrefix="1" applyNumberFormat="1" applyFont="1" applyFill="1" applyBorder="1" applyAlignment="1">
      <alignment horizontal="right" vertical="center"/>
    </xf>
    <xf numFmtId="165" fontId="18" fillId="2" borderId="5" xfId="1" applyNumberFormat="1" applyFont="1" applyFill="1" applyBorder="1" applyAlignment="1">
      <alignment vertical="center"/>
    </xf>
    <xf numFmtId="0" fontId="2" fillId="0" borderId="6" xfId="0" applyFont="1" applyBorder="1"/>
    <xf numFmtId="4" fontId="2" fillId="0" borderId="6" xfId="0" applyNumberFormat="1" applyFont="1" applyFill="1" applyBorder="1"/>
    <xf numFmtId="4" fontId="2" fillId="0" borderId="6" xfId="0" applyNumberFormat="1" applyFont="1" applyBorder="1"/>
    <xf numFmtId="0" fontId="0" fillId="0" borderId="6" xfId="0" applyBorder="1"/>
    <xf numFmtId="4" fontId="0" fillId="0" borderId="6" xfId="0" applyNumberFormat="1" applyFill="1" applyBorder="1"/>
    <xf numFmtId="4" fontId="0" fillId="0" borderId="6" xfId="0" applyNumberFormat="1" applyBorder="1"/>
    <xf numFmtId="0" fontId="0" fillId="0" borderId="6" xfId="0" applyFill="1" applyBorder="1"/>
    <xf numFmtId="0" fontId="19" fillId="0" borderId="6" xfId="0" applyFont="1" applyBorder="1"/>
    <xf numFmtId="4" fontId="19" fillId="0" borderId="6" xfId="0" applyNumberFormat="1" applyFont="1" applyFill="1" applyBorder="1"/>
    <xf numFmtId="4" fontId="0" fillId="0" borderId="6" xfId="0" applyNumberFormat="1" applyFont="1" applyFill="1" applyBorder="1"/>
    <xf numFmtId="0" fontId="20" fillId="0" borderId="6" xfId="0" applyFont="1" applyBorder="1"/>
    <xf numFmtId="4" fontId="21" fillId="0" borderId="6" xfId="0" applyNumberFormat="1" applyFont="1" applyBorder="1"/>
    <xf numFmtId="4" fontId="22" fillId="0" borderId="6" xfId="0" applyNumberFormat="1" applyFont="1" applyBorder="1"/>
    <xf numFmtId="0" fontId="0" fillId="0" borderId="6" xfId="0" applyFont="1" applyBorder="1"/>
    <xf numFmtId="4" fontId="20" fillId="0" borderId="6" xfId="0" applyNumberFormat="1" applyFont="1" applyBorder="1"/>
    <xf numFmtId="4" fontId="19" fillId="0" borderId="6" xfId="0" applyNumberFormat="1" applyFont="1" applyBorder="1"/>
    <xf numFmtId="166" fontId="20" fillId="0" borderId="6" xfId="0" applyNumberFormat="1" applyFont="1" applyBorder="1" applyAlignment="1">
      <alignment vertical="center" wrapText="1"/>
    </xf>
    <xf numFmtId="4" fontId="20" fillId="0" borderId="0" xfId="0" applyNumberFormat="1" applyFont="1"/>
    <xf numFmtId="166" fontId="20" fillId="0" borderId="0" xfId="0" applyNumberFormat="1" applyFont="1" applyAlignment="1">
      <alignment vertical="center" wrapText="1"/>
    </xf>
    <xf numFmtId="0" fontId="23" fillId="0" borderId="0" xfId="0" applyFont="1"/>
    <xf numFmtId="44" fontId="23" fillId="0" borderId="0" xfId="2" applyFont="1"/>
    <xf numFmtId="0" fontId="10" fillId="0" borderId="6" xfId="0" applyNumberFormat="1" applyFont="1" applyFill="1" applyBorder="1" applyAlignment="1" applyProtection="1">
      <alignment horizontal="left" vertical="center" wrapText="1"/>
    </xf>
    <xf numFmtId="164" fontId="10" fillId="0" borderId="6" xfId="0" applyNumberFormat="1" applyFont="1" applyFill="1" applyBorder="1" applyAlignment="1" applyProtection="1">
      <alignment horizontal="left" vertical="center" wrapTex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44" fontId="10" fillId="0" borderId="6" xfId="2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3" fillId="4" borderId="6" xfId="0" quotePrefix="1" applyFont="1" applyFill="1" applyBorder="1" applyAlignment="1">
      <alignment horizontal="center" vertical="center"/>
    </xf>
    <xf numFmtId="0" fontId="5" fillId="4" borderId="6" xfId="0" quotePrefix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164" fontId="10" fillId="0" borderId="3" xfId="0" applyNumberFormat="1" applyFont="1" applyFill="1" applyBorder="1" applyAlignment="1" applyProtection="1">
      <alignment horizontal="left" vertical="center" wrapText="1"/>
    </xf>
    <xf numFmtId="164" fontId="10" fillId="0" borderId="5" xfId="0" applyNumberFormat="1" applyFont="1" applyFill="1" applyBorder="1" applyAlignment="1" applyProtection="1">
      <alignment horizontal="left" vertical="center" wrapText="1"/>
    </xf>
    <xf numFmtId="0" fontId="8" fillId="4" borderId="1" xfId="0" quotePrefix="1" applyFont="1" applyFill="1" applyBorder="1" applyAlignment="1">
      <alignment horizontal="center" vertical="center"/>
    </xf>
    <xf numFmtId="0" fontId="8" fillId="4" borderId="11" xfId="0" quotePrefix="1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164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1926503</xdr:colOff>
      <xdr:row>0</xdr:row>
      <xdr:rowOff>753301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B8D3EE1-7784-464D-93F4-46A7AA9B2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6503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2998888</xdr:colOff>
      <xdr:row>0</xdr:row>
      <xdr:rowOff>1085850</xdr:rowOff>
    </xdr:to>
    <xdr:pic>
      <xdr:nvPicPr>
        <xdr:cNvPr id="11" name="Immagine 2" descr="w_area_cont_fin_contr_gest">
          <a:extLst>
            <a:ext uri="{FF2B5EF4-FFF2-40B4-BE49-F238E27FC236}">
              <a16:creationId xmlns:a16="http://schemas.microsoft.com/office/drawing/2014/main" id="{73483CEB-763F-4897-A51D-B0BFFF0F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300206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3002063</xdr:colOff>
      <xdr:row>0</xdr:row>
      <xdr:rowOff>1085850</xdr:rowOff>
    </xdr:to>
    <xdr:pic>
      <xdr:nvPicPr>
        <xdr:cNvPr id="4" name="Immagine 2" descr="w_area_cont_fin_contr_gest">
          <a:extLst>
            <a:ext uri="{FF2B5EF4-FFF2-40B4-BE49-F238E27FC236}">
              <a16:creationId xmlns:a16="http://schemas.microsoft.com/office/drawing/2014/main" id="{320AF77F-3FFA-49C1-AE46-2A0E6AB9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998888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2163396</xdr:colOff>
      <xdr:row>0</xdr:row>
      <xdr:rowOff>762000</xdr:rowOff>
    </xdr:to>
    <xdr:pic>
      <xdr:nvPicPr>
        <xdr:cNvPr id="5" name="Immagine 4" descr="w_area_cont_fin_contr_gest">
          <a:extLst>
            <a:ext uri="{FF2B5EF4-FFF2-40B4-BE49-F238E27FC236}">
              <a16:creationId xmlns:a16="http://schemas.microsoft.com/office/drawing/2014/main" id="{6A1E59E5-264F-4AAC-BC7A-6E053ECFC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15704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2160221</xdr:colOff>
      <xdr:row>0</xdr:row>
      <xdr:rowOff>762000</xdr:rowOff>
    </xdr:to>
    <xdr:pic>
      <xdr:nvPicPr>
        <xdr:cNvPr id="4" name="Immagine 3" descr="w_area_cont_fin_contr_gest">
          <a:extLst>
            <a:ext uri="{FF2B5EF4-FFF2-40B4-BE49-F238E27FC236}">
              <a16:creationId xmlns:a16="http://schemas.microsoft.com/office/drawing/2014/main" id="{A6019800-D0FA-45DB-A84C-99D02281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160221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0</xdr:row>
      <xdr:rowOff>0</xdr:rowOff>
    </xdr:from>
    <xdr:to>
      <xdr:col>0</xdr:col>
      <xdr:colOff>2457450</xdr:colOff>
      <xdr:row>3</xdr:row>
      <xdr:rowOff>15875</xdr:rowOff>
    </xdr:to>
    <xdr:pic>
      <xdr:nvPicPr>
        <xdr:cNvPr id="2" name="Immagine 2" descr="w_area_cont_fin_contr_gest">
          <a:extLst>
            <a:ext uri="{FF2B5EF4-FFF2-40B4-BE49-F238E27FC236}">
              <a16:creationId xmlns:a16="http://schemas.microsoft.com/office/drawing/2014/main" id="{142E434C-B560-47DE-BFA5-24F961CE5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95248" y="0"/>
          <a:ext cx="2362202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9EA-DD89-4D0D-8CC3-0FB47A168897}">
  <dimension ref="A1:D67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101.5703125" customWidth="1"/>
    <col min="2" max="2" width="21.5703125" customWidth="1"/>
    <col min="3" max="3" width="20" customWidth="1"/>
    <col min="4" max="4" width="13.7109375" bestFit="1" customWidth="1"/>
  </cols>
  <sheetData>
    <row r="1" spans="1:4" ht="62.25" customHeight="1" x14ac:dyDescent="0.25">
      <c r="A1" s="14"/>
      <c r="B1" s="15"/>
    </row>
    <row r="2" spans="1:4" ht="30.6" customHeight="1" x14ac:dyDescent="0.25">
      <c r="A2" s="16" t="s">
        <v>0</v>
      </c>
      <c r="B2" s="17">
        <v>2016</v>
      </c>
    </row>
    <row r="3" spans="1:4" x14ac:dyDescent="0.25">
      <c r="A3" s="18" t="s">
        <v>1</v>
      </c>
      <c r="B3" s="19"/>
    </row>
    <row r="4" spans="1:4" x14ac:dyDescent="0.25">
      <c r="A4" s="20" t="s">
        <v>2</v>
      </c>
      <c r="B4" s="21">
        <f>SUM(B5:B7)</f>
        <v>166425837.13999999</v>
      </c>
      <c r="D4" s="1"/>
    </row>
    <row r="5" spans="1:4" x14ac:dyDescent="0.25">
      <c r="A5" s="22" t="s">
        <v>3</v>
      </c>
      <c r="B5" s="23">
        <v>129775632.08</v>
      </c>
      <c r="D5" s="1"/>
    </row>
    <row r="6" spans="1:4" x14ac:dyDescent="0.25">
      <c r="A6" s="22" t="s">
        <v>4</v>
      </c>
      <c r="B6" s="23">
        <v>11123128.210000001</v>
      </c>
      <c r="D6" s="1"/>
    </row>
    <row r="7" spans="1:4" x14ac:dyDescent="0.25">
      <c r="A7" s="22" t="s">
        <v>5</v>
      </c>
      <c r="B7" s="23">
        <v>25527076.850000001</v>
      </c>
      <c r="D7" s="1"/>
    </row>
    <row r="8" spans="1:4" x14ac:dyDescent="0.25">
      <c r="A8" s="20" t="s">
        <v>6</v>
      </c>
      <c r="B8" s="21">
        <f>SUM(B9:B15)</f>
        <v>583153023.90000033</v>
      </c>
      <c r="D8" s="1"/>
    </row>
    <row r="9" spans="1:4" x14ac:dyDescent="0.25">
      <c r="A9" s="22" t="s">
        <v>123</v>
      </c>
      <c r="B9" s="23">
        <v>553149810.68000019</v>
      </c>
      <c r="D9" s="1"/>
    </row>
    <row r="10" spans="1:4" x14ac:dyDescent="0.25">
      <c r="A10" s="22" t="s">
        <v>7</v>
      </c>
      <c r="B10" s="23">
        <v>1412237.3300000003</v>
      </c>
      <c r="D10" s="1"/>
    </row>
    <row r="11" spans="1:4" x14ac:dyDescent="0.25">
      <c r="A11" s="22" t="s">
        <v>8</v>
      </c>
      <c r="B11" s="23">
        <v>266258.07</v>
      </c>
      <c r="D11" s="1"/>
    </row>
    <row r="12" spans="1:4" x14ac:dyDescent="0.25">
      <c r="A12" s="22" t="s">
        <v>146</v>
      </c>
      <c r="B12" s="23">
        <v>5014422.58</v>
      </c>
      <c r="D12" s="1"/>
    </row>
    <row r="13" spans="1:4" x14ac:dyDescent="0.25">
      <c r="A13" s="22" t="s">
        <v>9</v>
      </c>
      <c r="B13" s="23">
        <v>44103.63</v>
      </c>
      <c r="D13" s="1"/>
    </row>
    <row r="14" spans="1:4" x14ac:dyDescent="0.25">
      <c r="A14" s="22" t="s">
        <v>10</v>
      </c>
      <c r="B14" s="23">
        <v>10929014.889999999</v>
      </c>
      <c r="D14" s="1"/>
    </row>
    <row r="15" spans="1:4" x14ac:dyDescent="0.25">
      <c r="A15" s="22" t="s">
        <v>11</v>
      </c>
      <c r="B15" s="23">
        <v>12337176.719999999</v>
      </c>
      <c r="D15" s="1"/>
    </row>
    <row r="16" spans="1:4" x14ac:dyDescent="0.25">
      <c r="A16" s="20" t="s">
        <v>12</v>
      </c>
      <c r="B16" s="21">
        <v>0</v>
      </c>
      <c r="D16" s="1"/>
    </row>
    <row r="17" spans="1:4" x14ac:dyDescent="0.25">
      <c r="A17" s="20" t="s">
        <v>13</v>
      </c>
      <c r="B17" s="21">
        <v>0</v>
      </c>
      <c r="D17" s="1"/>
    </row>
    <row r="18" spans="1:4" x14ac:dyDescent="0.25">
      <c r="A18" s="20" t="s">
        <v>14</v>
      </c>
      <c r="B18" s="24">
        <v>38523871.68</v>
      </c>
      <c r="D18" s="1"/>
    </row>
    <row r="19" spans="1:4" x14ac:dyDescent="0.25">
      <c r="A19" s="20" t="s">
        <v>15</v>
      </c>
      <c r="B19" s="24">
        <v>75115.399999999994</v>
      </c>
      <c r="D19" s="1"/>
    </row>
    <row r="20" spans="1:4" x14ac:dyDescent="0.25">
      <c r="A20" s="25" t="s">
        <v>16</v>
      </c>
      <c r="B20" s="24">
        <v>6140309.9199999999</v>
      </c>
      <c r="D20" s="1"/>
    </row>
    <row r="21" spans="1:4" x14ac:dyDescent="0.25">
      <c r="A21" s="26" t="s">
        <v>17</v>
      </c>
      <c r="B21" s="27">
        <f>B4+B8+B16+B17+B18+B19+B20</f>
        <v>794318158.0400002</v>
      </c>
      <c r="D21" s="1"/>
    </row>
    <row r="22" spans="1:4" x14ac:dyDescent="0.25">
      <c r="A22" s="18" t="s">
        <v>18</v>
      </c>
      <c r="B22" s="19"/>
      <c r="D22" s="1"/>
    </row>
    <row r="23" spans="1:4" x14ac:dyDescent="0.25">
      <c r="A23" s="20" t="s">
        <v>19</v>
      </c>
      <c r="B23" s="21">
        <f>B24+B31</f>
        <v>460216630.72000003</v>
      </c>
      <c r="D23" s="1"/>
    </row>
    <row r="24" spans="1:4" x14ac:dyDescent="0.25">
      <c r="A24" s="28" t="s">
        <v>20</v>
      </c>
      <c r="B24" s="29">
        <f>SUM(B25:B30)</f>
        <v>303736781.15000004</v>
      </c>
      <c r="D24" s="1"/>
    </row>
    <row r="25" spans="1:4" x14ac:dyDescent="0.25">
      <c r="A25" s="28" t="s">
        <v>21</v>
      </c>
      <c r="B25" s="23">
        <v>261547308.57000008</v>
      </c>
      <c r="D25" s="1"/>
    </row>
    <row r="26" spans="1:4" x14ac:dyDescent="0.25">
      <c r="A26" s="28" t="s">
        <v>147</v>
      </c>
      <c r="B26" s="23">
        <v>27253425.109999999</v>
      </c>
      <c r="D26" s="1"/>
    </row>
    <row r="27" spans="1:4" x14ac:dyDescent="0.25">
      <c r="A27" s="28" t="s">
        <v>22</v>
      </c>
      <c r="B27" s="23">
        <v>2121366.4500000002</v>
      </c>
      <c r="D27" s="1"/>
    </row>
    <row r="28" spans="1:4" x14ac:dyDescent="0.25">
      <c r="A28" s="28" t="s">
        <v>148</v>
      </c>
      <c r="B28" s="23">
        <v>2634496.5199999996</v>
      </c>
      <c r="D28" s="1"/>
    </row>
    <row r="29" spans="1:4" x14ac:dyDescent="0.25">
      <c r="A29" s="28" t="s">
        <v>23</v>
      </c>
      <c r="B29" s="23">
        <v>4377311.79</v>
      </c>
      <c r="D29" s="1"/>
    </row>
    <row r="30" spans="1:4" x14ac:dyDescent="0.25">
      <c r="A30" s="28" t="s">
        <v>131</v>
      </c>
      <c r="B30" s="23">
        <v>5802872.709999999</v>
      </c>
      <c r="D30" s="1"/>
    </row>
    <row r="31" spans="1:4" x14ac:dyDescent="0.25">
      <c r="A31" s="28" t="s">
        <v>24</v>
      </c>
      <c r="B31" s="23">
        <v>156479849.56999999</v>
      </c>
      <c r="D31" s="1"/>
    </row>
    <row r="32" spans="1:4" x14ac:dyDescent="0.25">
      <c r="A32" s="20" t="s">
        <v>25</v>
      </c>
      <c r="B32" s="21">
        <f>SUM(B33:B44)</f>
        <v>215157131.13999999</v>
      </c>
      <c r="D32" s="1"/>
    </row>
    <row r="33" spans="1:4" x14ac:dyDescent="0.25">
      <c r="A33" s="28" t="s">
        <v>26</v>
      </c>
      <c r="B33" s="23">
        <v>99357482.559999987</v>
      </c>
      <c r="D33" s="1"/>
    </row>
    <row r="34" spans="1:4" x14ac:dyDescent="0.25">
      <c r="A34" s="28" t="s">
        <v>27</v>
      </c>
      <c r="B34" s="29">
        <v>0</v>
      </c>
      <c r="D34" s="1"/>
    </row>
    <row r="35" spans="1:4" x14ac:dyDescent="0.25">
      <c r="A35" s="28" t="s">
        <v>149</v>
      </c>
      <c r="B35" s="23">
        <v>1637182.87</v>
      </c>
      <c r="D35" s="1"/>
    </row>
    <row r="36" spans="1:4" x14ac:dyDescent="0.25">
      <c r="A36" s="28" t="s">
        <v>28</v>
      </c>
      <c r="B36" s="23">
        <v>12617180.68</v>
      </c>
      <c r="D36" s="1"/>
    </row>
    <row r="37" spans="1:4" x14ac:dyDescent="0.25">
      <c r="A37" s="28" t="s">
        <v>150</v>
      </c>
      <c r="B37" s="23">
        <v>7088708.4900000002</v>
      </c>
      <c r="D37" s="1"/>
    </row>
    <row r="38" spans="1:4" x14ac:dyDescent="0.25">
      <c r="A38" s="28" t="s">
        <v>29</v>
      </c>
      <c r="B38" s="23">
        <v>0</v>
      </c>
      <c r="D38" s="1"/>
    </row>
    <row r="39" spans="1:4" x14ac:dyDescent="0.25">
      <c r="A39" s="28" t="s">
        <v>30</v>
      </c>
      <c r="B39" s="23">
        <v>5131618.1900000004</v>
      </c>
      <c r="D39" s="1"/>
    </row>
    <row r="40" spans="1:4" x14ac:dyDescent="0.25">
      <c r="A40" s="28" t="s">
        <v>31</v>
      </c>
      <c r="B40" s="23">
        <v>71961173.470000014</v>
      </c>
      <c r="D40" s="1"/>
    </row>
    <row r="41" spans="1:4" x14ac:dyDescent="0.25">
      <c r="A41" s="28" t="s">
        <v>32</v>
      </c>
      <c r="B41" s="23">
        <v>2760319.82</v>
      </c>
      <c r="D41" s="1"/>
    </row>
    <row r="42" spans="1:4" x14ac:dyDescent="0.25">
      <c r="A42" s="28" t="s">
        <v>33</v>
      </c>
      <c r="B42" s="30">
        <v>0</v>
      </c>
      <c r="D42" s="1"/>
    </row>
    <row r="43" spans="1:4" x14ac:dyDescent="0.25">
      <c r="A43" s="28" t="s">
        <v>151</v>
      </c>
      <c r="B43" s="23">
        <v>5118197.2699999996</v>
      </c>
      <c r="D43" s="1"/>
    </row>
    <row r="44" spans="1:4" x14ac:dyDescent="0.25">
      <c r="A44" s="28" t="s">
        <v>152</v>
      </c>
      <c r="B44" s="23">
        <v>9485267.790000001</v>
      </c>
      <c r="D44" s="1"/>
    </row>
    <row r="45" spans="1:4" x14ac:dyDescent="0.25">
      <c r="A45" s="20" t="s">
        <v>34</v>
      </c>
      <c r="B45" s="21">
        <f>SUM(B46:B49)</f>
        <v>28868641.909999996</v>
      </c>
      <c r="D45" s="1"/>
    </row>
    <row r="46" spans="1:4" x14ac:dyDescent="0.25">
      <c r="A46" s="28" t="s">
        <v>35</v>
      </c>
      <c r="B46" s="23">
        <v>362843.11</v>
      </c>
      <c r="D46" s="1"/>
    </row>
    <row r="47" spans="1:4" x14ac:dyDescent="0.25">
      <c r="A47" s="28" t="s">
        <v>36</v>
      </c>
      <c r="B47" s="23">
        <v>28505798.799999997</v>
      </c>
      <c r="D47" s="1"/>
    </row>
    <row r="48" spans="1:4" x14ac:dyDescent="0.25">
      <c r="A48" s="28" t="s">
        <v>37</v>
      </c>
      <c r="B48" s="30">
        <v>0</v>
      </c>
      <c r="D48" s="1"/>
    </row>
    <row r="49" spans="1:4" x14ac:dyDescent="0.25">
      <c r="A49" s="28" t="s">
        <v>38</v>
      </c>
      <c r="B49" s="30">
        <v>0</v>
      </c>
      <c r="D49" s="1"/>
    </row>
    <row r="50" spans="1:4" x14ac:dyDescent="0.25">
      <c r="A50" s="20" t="s">
        <v>39</v>
      </c>
      <c r="B50" s="21">
        <v>10112259.090000002</v>
      </c>
      <c r="D50" s="1"/>
    </row>
    <row r="51" spans="1:4" x14ac:dyDescent="0.25">
      <c r="A51" s="25" t="s">
        <v>40</v>
      </c>
      <c r="B51" s="21">
        <v>13054913.139999999</v>
      </c>
      <c r="D51" s="1"/>
    </row>
    <row r="52" spans="1:4" x14ac:dyDescent="0.25">
      <c r="A52" s="31" t="s">
        <v>41</v>
      </c>
      <c r="B52" s="27">
        <f>B23+B32+B45+B50+B51</f>
        <v>727409576</v>
      </c>
      <c r="D52" s="1"/>
    </row>
    <row r="53" spans="1:4" x14ac:dyDescent="0.25">
      <c r="A53" s="31" t="s">
        <v>42</v>
      </c>
      <c r="B53" s="27">
        <f>B21-B52</f>
        <v>66908582.0400002</v>
      </c>
      <c r="D53" s="1"/>
    </row>
    <row r="54" spans="1:4" x14ac:dyDescent="0.25">
      <c r="A54" s="32" t="s">
        <v>43</v>
      </c>
      <c r="B54" s="33">
        <f>B55-B56+B57</f>
        <v>2024292.3299999998</v>
      </c>
      <c r="D54" s="1"/>
    </row>
    <row r="55" spans="1:4" x14ac:dyDescent="0.25">
      <c r="A55" s="28" t="s">
        <v>44</v>
      </c>
      <c r="B55" s="23">
        <v>2077733.55</v>
      </c>
      <c r="D55" s="1"/>
    </row>
    <row r="56" spans="1:4" x14ac:dyDescent="0.25">
      <c r="A56" s="28" t="s">
        <v>45</v>
      </c>
      <c r="B56" s="23">
        <v>51876.350000000006</v>
      </c>
      <c r="D56" s="1"/>
    </row>
    <row r="57" spans="1:4" x14ac:dyDescent="0.25">
      <c r="A57" s="28" t="s">
        <v>46</v>
      </c>
      <c r="B57" s="23">
        <v>-1564.87</v>
      </c>
      <c r="D57" s="1"/>
    </row>
    <row r="58" spans="1:4" x14ac:dyDescent="0.25">
      <c r="A58" s="32" t="s">
        <v>47</v>
      </c>
      <c r="B58" s="33">
        <f>B59-B60</f>
        <v>0</v>
      </c>
      <c r="D58" s="1"/>
    </row>
    <row r="59" spans="1:4" x14ac:dyDescent="0.25">
      <c r="A59" s="28" t="s">
        <v>48</v>
      </c>
      <c r="B59" s="23">
        <v>0</v>
      </c>
      <c r="D59" s="1"/>
    </row>
    <row r="60" spans="1:4" x14ac:dyDescent="0.25">
      <c r="A60" s="28" t="s">
        <v>49</v>
      </c>
      <c r="B60" s="23">
        <v>0</v>
      </c>
      <c r="D60" s="1"/>
    </row>
    <row r="61" spans="1:4" x14ac:dyDescent="0.25">
      <c r="A61" s="32" t="s">
        <v>50</v>
      </c>
      <c r="B61" s="33">
        <f>B62-B63</f>
        <v>-4430098.5699999994</v>
      </c>
      <c r="D61" s="1"/>
    </row>
    <row r="62" spans="1:4" x14ac:dyDescent="0.25">
      <c r="A62" s="28" t="s">
        <v>51</v>
      </c>
      <c r="B62" s="23">
        <v>7258672.8999999994</v>
      </c>
      <c r="D62" s="1"/>
    </row>
    <row r="63" spans="1:4" x14ac:dyDescent="0.25">
      <c r="A63" s="28" t="s">
        <v>52</v>
      </c>
      <c r="B63" s="23">
        <v>11688771.469999999</v>
      </c>
      <c r="D63" s="1"/>
    </row>
    <row r="64" spans="1:4" x14ac:dyDescent="0.25">
      <c r="A64" s="34" t="s">
        <v>53</v>
      </c>
      <c r="B64" s="33">
        <v>28609915.119999994</v>
      </c>
      <c r="D64" s="1"/>
    </row>
    <row r="65" spans="1:4" ht="15.75" x14ac:dyDescent="0.25">
      <c r="A65" s="35" t="s">
        <v>54</v>
      </c>
      <c r="B65" s="36">
        <f>B53+B54+B58+B61-B64</f>
        <v>35892860.680000201</v>
      </c>
      <c r="D65" s="1"/>
    </row>
    <row r="66" spans="1:4" x14ac:dyDescent="0.25">
      <c r="B66" s="1"/>
    </row>
    <row r="67" spans="1:4" x14ac:dyDescent="0.25">
      <c r="B6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4F98-7B58-4AD8-8422-7ABA7C183AE6}">
  <dimension ref="A1:G61"/>
  <sheetViews>
    <sheetView zoomScale="110" zoomScaleNormal="110" workbookViewId="0">
      <selection activeCell="A2" sqref="A2:D2"/>
    </sheetView>
  </sheetViews>
  <sheetFormatPr defaultRowHeight="15" x14ac:dyDescent="0.25"/>
  <cols>
    <col min="1" max="1" width="62.85546875" customWidth="1"/>
    <col min="2" max="2" width="21.7109375" customWidth="1"/>
    <col min="3" max="3" width="62.85546875" customWidth="1"/>
    <col min="4" max="4" width="21.7109375" customWidth="1"/>
  </cols>
  <sheetData>
    <row r="1" spans="1:7" ht="90.6" customHeight="1" x14ac:dyDescent="0.25">
      <c r="A1" s="2"/>
      <c r="B1" s="37"/>
      <c r="C1" s="2"/>
      <c r="D1" s="2"/>
    </row>
    <row r="2" spans="1:7" s="2" customFormat="1" ht="30.6" customHeight="1" x14ac:dyDescent="0.25">
      <c r="A2" s="93" t="s">
        <v>55</v>
      </c>
      <c r="B2" s="93"/>
      <c r="C2" s="93"/>
      <c r="D2" s="93"/>
      <c r="F2" s="3"/>
      <c r="G2" s="3"/>
    </row>
    <row r="3" spans="1:7" s="2" customFormat="1" x14ac:dyDescent="0.25">
      <c r="A3" s="94" t="s">
        <v>56</v>
      </c>
      <c r="B3" s="94"/>
      <c r="C3" s="94" t="s">
        <v>57</v>
      </c>
      <c r="D3" s="94"/>
      <c r="F3" s="3"/>
      <c r="G3" s="3"/>
    </row>
    <row r="4" spans="1:7" s="2" customFormat="1" ht="21.6" customHeight="1" x14ac:dyDescent="0.25">
      <c r="A4" s="94"/>
      <c r="B4" s="94"/>
      <c r="C4" s="94"/>
      <c r="D4" s="94"/>
      <c r="F4" s="3"/>
      <c r="G4" s="3"/>
    </row>
    <row r="5" spans="1:7" s="2" customFormat="1" ht="21" customHeight="1" x14ac:dyDescent="0.25">
      <c r="A5" s="13"/>
      <c r="B5" s="11">
        <v>2016</v>
      </c>
      <c r="C5" s="13"/>
      <c r="D5" s="11">
        <v>2016</v>
      </c>
      <c r="F5" s="3"/>
      <c r="G5" s="3"/>
    </row>
    <row r="6" spans="1:7" ht="15.75" x14ac:dyDescent="0.25">
      <c r="A6" s="38" t="s">
        <v>58</v>
      </c>
      <c r="B6" s="39">
        <f>B8+B16+B26</f>
        <v>415511803.78000003</v>
      </c>
      <c r="C6" s="40" t="s">
        <v>59</v>
      </c>
      <c r="D6" s="41">
        <f>D8+D10+D16</f>
        <v>574660524.97000003</v>
      </c>
    </row>
    <row r="7" spans="1:7" x14ac:dyDescent="0.25">
      <c r="A7" s="42"/>
      <c r="B7" s="43"/>
      <c r="C7" s="44"/>
      <c r="D7" s="45"/>
    </row>
    <row r="8" spans="1:7" x14ac:dyDescent="0.25">
      <c r="A8" s="46" t="s">
        <v>60</v>
      </c>
      <c r="B8" s="47">
        <f>SUM(B10:B14)</f>
        <v>1646380.08</v>
      </c>
      <c r="C8" s="48" t="s">
        <v>61</v>
      </c>
      <c r="D8" s="49">
        <v>113542040.72</v>
      </c>
    </row>
    <row r="9" spans="1:7" x14ac:dyDescent="0.25">
      <c r="A9" s="42"/>
      <c r="B9" s="43"/>
      <c r="C9" s="44"/>
      <c r="D9" s="45"/>
    </row>
    <row r="10" spans="1:7" x14ac:dyDescent="0.25">
      <c r="A10" s="42" t="s">
        <v>62</v>
      </c>
      <c r="B10" s="50">
        <v>0</v>
      </c>
      <c r="C10" s="48" t="s">
        <v>63</v>
      </c>
      <c r="D10" s="49">
        <f>SUM(D12:D14)</f>
        <v>277554014.07999998</v>
      </c>
    </row>
    <row r="11" spans="1:7" x14ac:dyDescent="0.25">
      <c r="A11" s="42" t="s">
        <v>64</v>
      </c>
      <c r="B11" s="50">
        <v>763973.64999999991</v>
      </c>
      <c r="C11" s="44"/>
      <c r="D11" s="45"/>
    </row>
    <row r="12" spans="1:7" x14ac:dyDescent="0.25">
      <c r="A12" s="42" t="s">
        <v>153</v>
      </c>
      <c r="B12" s="50">
        <v>0</v>
      </c>
      <c r="C12" s="44" t="s">
        <v>65</v>
      </c>
      <c r="D12" s="51">
        <v>0</v>
      </c>
    </row>
    <row r="13" spans="1:7" x14ac:dyDescent="0.25">
      <c r="A13" s="42" t="s">
        <v>66</v>
      </c>
      <c r="B13" s="50">
        <v>0</v>
      </c>
      <c r="C13" s="44" t="s">
        <v>67</v>
      </c>
      <c r="D13" s="51">
        <v>24094031.239999998</v>
      </c>
    </row>
    <row r="14" spans="1:7" x14ac:dyDescent="0.25">
      <c r="A14" s="42" t="s">
        <v>154</v>
      </c>
      <c r="B14" s="50">
        <v>882406.43</v>
      </c>
      <c r="C14" s="44" t="s">
        <v>155</v>
      </c>
      <c r="D14" s="51">
        <v>253459982.84</v>
      </c>
    </row>
    <row r="15" spans="1:7" x14ac:dyDescent="0.25">
      <c r="A15" s="42"/>
      <c r="B15" s="50"/>
      <c r="C15" s="44"/>
      <c r="D15" s="45"/>
    </row>
    <row r="16" spans="1:7" x14ac:dyDescent="0.25">
      <c r="A16" s="46" t="s">
        <v>68</v>
      </c>
      <c r="B16" s="52">
        <f>SUM(B18:B24)</f>
        <v>406182435.78000003</v>
      </c>
      <c r="C16" s="48" t="s">
        <v>69</v>
      </c>
      <c r="D16" s="49">
        <f>SUM(D18:D21)</f>
        <v>183564470.17000002</v>
      </c>
    </row>
    <row r="17" spans="1:4" x14ac:dyDescent="0.25">
      <c r="A17" s="42"/>
      <c r="B17" s="43"/>
      <c r="C17" s="44"/>
      <c r="D17" s="45"/>
    </row>
    <row r="18" spans="1:4" x14ac:dyDescent="0.25">
      <c r="A18" s="42" t="s">
        <v>70</v>
      </c>
      <c r="B18" s="50">
        <v>349955160.72000003</v>
      </c>
      <c r="C18" s="44" t="s">
        <v>156</v>
      </c>
      <c r="D18" s="51">
        <v>35892860.68</v>
      </c>
    </row>
    <row r="19" spans="1:4" x14ac:dyDescent="0.25">
      <c r="A19" s="42" t="s">
        <v>71</v>
      </c>
      <c r="B19" s="50">
        <v>17562198.949999988</v>
      </c>
      <c r="C19" s="44" t="s">
        <v>157</v>
      </c>
      <c r="D19" s="51">
        <v>147671609.49000001</v>
      </c>
    </row>
    <row r="20" spans="1:4" x14ac:dyDescent="0.25">
      <c r="A20" s="42" t="s">
        <v>72</v>
      </c>
      <c r="B20" s="50">
        <v>11800615.670000002</v>
      </c>
      <c r="C20" s="44" t="s">
        <v>73</v>
      </c>
      <c r="D20" s="51">
        <v>0</v>
      </c>
    </row>
    <row r="21" spans="1:4" x14ac:dyDescent="0.25">
      <c r="A21" s="42" t="s">
        <v>74</v>
      </c>
      <c r="B21" s="50">
        <v>17142400.48</v>
      </c>
      <c r="C21" s="12"/>
      <c r="D21" s="53"/>
    </row>
    <row r="22" spans="1:4" x14ac:dyDescent="0.25">
      <c r="A22" s="42" t="s">
        <v>75</v>
      </c>
      <c r="B22" s="50">
        <v>9507262.6799999997</v>
      </c>
      <c r="C22" s="44"/>
      <c r="D22" s="45"/>
    </row>
    <row r="23" spans="1:4" ht="15.75" x14ac:dyDescent="0.25">
      <c r="A23" s="42" t="s">
        <v>76</v>
      </c>
      <c r="B23" s="50">
        <v>0</v>
      </c>
      <c r="C23" s="40" t="s">
        <v>77</v>
      </c>
      <c r="D23" s="54">
        <v>69922319.909999996</v>
      </c>
    </row>
    <row r="24" spans="1:4" x14ac:dyDescent="0.25">
      <c r="A24" s="42" t="s">
        <v>78</v>
      </c>
      <c r="B24" s="50">
        <v>214797.28000000003</v>
      </c>
      <c r="C24" s="44"/>
      <c r="D24" s="45"/>
    </row>
    <row r="25" spans="1:4" x14ac:dyDescent="0.25">
      <c r="A25" s="42"/>
      <c r="B25" s="50"/>
      <c r="C25" s="44"/>
      <c r="D25" s="45"/>
    </row>
    <row r="26" spans="1:4" ht="15.75" x14ac:dyDescent="0.25">
      <c r="A26" s="46" t="s">
        <v>79</v>
      </c>
      <c r="B26" s="47">
        <v>7682987.9199999999</v>
      </c>
      <c r="C26" s="40" t="s">
        <v>80</v>
      </c>
      <c r="D26" s="54">
        <v>4400889.7</v>
      </c>
    </row>
    <row r="27" spans="1:4" x14ac:dyDescent="0.25">
      <c r="A27" s="42"/>
      <c r="B27" s="43"/>
      <c r="C27" s="44"/>
      <c r="D27" s="45"/>
    </row>
    <row r="28" spans="1:4" x14ac:dyDescent="0.25">
      <c r="A28" s="42"/>
      <c r="B28" s="43"/>
      <c r="C28" s="44"/>
      <c r="D28" s="45"/>
    </row>
    <row r="29" spans="1:4" ht="15.75" x14ac:dyDescent="0.25">
      <c r="A29" s="38" t="s">
        <v>81</v>
      </c>
      <c r="B29" s="54">
        <f>B31+B33+B45+B47</f>
        <v>673673254.01999998</v>
      </c>
      <c r="C29" s="40" t="s">
        <v>82</v>
      </c>
      <c r="D29" s="41">
        <f>SUM(D31:D42)</f>
        <v>66875600.790000007</v>
      </c>
    </row>
    <row r="30" spans="1:4" x14ac:dyDescent="0.25">
      <c r="A30" s="42"/>
      <c r="B30" s="43"/>
      <c r="C30" s="44"/>
      <c r="D30" s="45"/>
    </row>
    <row r="31" spans="1:4" x14ac:dyDescent="0.25">
      <c r="A31" s="46" t="s">
        <v>83</v>
      </c>
      <c r="B31" s="47">
        <v>632615.87</v>
      </c>
      <c r="C31" s="44" t="s">
        <v>84</v>
      </c>
      <c r="D31" s="51">
        <v>1237877.2899999998</v>
      </c>
    </row>
    <row r="32" spans="1:4" x14ac:dyDescent="0.25">
      <c r="A32" s="42"/>
      <c r="B32" s="43"/>
      <c r="C32" s="44" t="s">
        <v>124</v>
      </c>
      <c r="D32" s="51">
        <v>15163.65</v>
      </c>
    </row>
    <row r="33" spans="1:4" x14ac:dyDescent="0.25">
      <c r="A33" s="46" t="s">
        <v>85</v>
      </c>
      <c r="B33" s="47">
        <f>SUM(B35:B43)</f>
        <v>132210829.36</v>
      </c>
      <c r="C33" s="44" t="s">
        <v>86</v>
      </c>
      <c r="D33" s="51">
        <v>0</v>
      </c>
    </row>
    <row r="34" spans="1:4" x14ac:dyDescent="0.25">
      <c r="A34" s="42"/>
      <c r="B34" s="43"/>
      <c r="C34" s="44" t="s">
        <v>87</v>
      </c>
      <c r="D34" s="51">
        <v>0</v>
      </c>
    </row>
    <row r="35" spans="1:4" x14ac:dyDescent="0.25">
      <c r="A35" s="42" t="s">
        <v>125</v>
      </c>
      <c r="B35" s="50">
        <v>71525158.150000006</v>
      </c>
      <c r="C35" s="44" t="s">
        <v>158</v>
      </c>
      <c r="D35" s="51">
        <v>0</v>
      </c>
    </row>
    <row r="36" spans="1:4" x14ac:dyDescent="0.25">
      <c r="A36" s="42" t="s">
        <v>88</v>
      </c>
      <c r="B36" s="50">
        <v>2121027.77</v>
      </c>
      <c r="C36" s="44" t="s">
        <v>89</v>
      </c>
      <c r="D36" s="51">
        <v>15848.11</v>
      </c>
    </row>
    <row r="37" spans="1:4" x14ac:dyDescent="0.25">
      <c r="A37" s="42" t="s">
        <v>90</v>
      </c>
      <c r="B37" s="50">
        <v>676738.94</v>
      </c>
      <c r="C37" s="44" t="s">
        <v>159</v>
      </c>
      <c r="D37" s="51">
        <v>238798.42</v>
      </c>
    </row>
    <row r="38" spans="1:4" x14ac:dyDescent="0.25">
      <c r="A38" s="42" t="s">
        <v>160</v>
      </c>
      <c r="B38" s="50">
        <v>822165.62</v>
      </c>
      <c r="C38" s="44" t="s">
        <v>91</v>
      </c>
      <c r="D38" s="51">
        <v>22264.97</v>
      </c>
    </row>
    <row r="39" spans="1:4" x14ac:dyDescent="0.25">
      <c r="A39" s="42" t="s">
        <v>92</v>
      </c>
      <c r="B39" s="50">
        <v>1321964.76</v>
      </c>
      <c r="C39" s="44" t="s">
        <v>161</v>
      </c>
      <c r="D39" s="51">
        <v>16331596.789999999</v>
      </c>
    </row>
    <row r="40" spans="1:4" x14ac:dyDescent="0.25">
      <c r="A40" s="42" t="s">
        <v>93</v>
      </c>
      <c r="B40" s="50">
        <v>2178054.4900000002</v>
      </c>
      <c r="C40" s="44" t="s">
        <v>162</v>
      </c>
      <c r="D40" s="51">
        <v>1657379.14</v>
      </c>
    </row>
    <row r="41" spans="1:4" x14ac:dyDescent="0.25">
      <c r="A41" s="42" t="s">
        <v>94</v>
      </c>
      <c r="B41" s="50">
        <v>0</v>
      </c>
      <c r="C41" s="44" t="s">
        <v>163</v>
      </c>
      <c r="D41" s="51">
        <v>0</v>
      </c>
    </row>
    <row r="42" spans="1:4" x14ac:dyDescent="0.25">
      <c r="A42" s="42" t="s">
        <v>95</v>
      </c>
      <c r="B42" s="50">
        <v>35659055.389999993</v>
      </c>
      <c r="C42" s="44" t="s">
        <v>96</v>
      </c>
      <c r="D42" s="51">
        <v>47356672.420000009</v>
      </c>
    </row>
    <row r="43" spans="1:4" x14ac:dyDescent="0.25">
      <c r="A43" s="42" t="s">
        <v>97</v>
      </c>
      <c r="B43" s="50">
        <v>17906664.239999998</v>
      </c>
      <c r="C43" s="44"/>
      <c r="D43" s="45"/>
    </row>
    <row r="44" spans="1:4" x14ac:dyDescent="0.25">
      <c r="A44" s="42"/>
      <c r="B44" s="43"/>
      <c r="C44" s="44"/>
      <c r="D44" s="45"/>
    </row>
    <row r="45" spans="1:4" ht="15.75" x14ac:dyDescent="0.25">
      <c r="A45" s="46" t="s">
        <v>98</v>
      </c>
      <c r="B45" s="47">
        <v>0</v>
      </c>
      <c r="C45" s="40" t="s">
        <v>99</v>
      </c>
      <c r="D45" s="41">
        <f>SUM(D47:D50)</f>
        <v>384181280.40999997</v>
      </c>
    </row>
    <row r="46" spans="1:4" x14ac:dyDescent="0.25">
      <c r="A46" s="42"/>
      <c r="B46" s="43"/>
      <c r="C46" s="44"/>
      <c r="D46" s="45"/>
    </row>
    <row r="47" spans="1:4" x14ac:dyDescent="0.25">
      <c r="A47" s="46" t="s">
        <v>100</v>
      </c>
      <c r="B47" s="47">
        <f>SUM(B49:B50)</f>
        <v>540829808.78999996</v>
      </c>
      <c r="C47" s="44" t="s">
        <v>164</v>
      </c>
      <c r="D47" s="51">
        <v>24962788.93</v>
      </c>
    </row>
    <row r="48" spans="1:4" x14ac:dyDescent="0.25">
      <c r="A48" s="42"/>
      <c r="B48" s="43"/>
      <c r="C48" s="44" t="s">
        <v>165</v>
      </c>
      <c r="D48" s="51">
        <v>266168932.91</v>
      </c>
    </row>
    <row r="49" spans="1:4" x14ac:dyDescent="0.25">
      <c r="A49" s="42" t="s">
        <v>101</v>
      </c>
      <c r="B49" s="50">
        <v>540727627.88999999</v>
      </c>
      <c r="C49" s="44" t="s">
        <v>166</v>
      </c>
      <c r="D49" s="51">
        <v>93049558.570000008</v>
      </c>
    </row>
    <row r="50" spans="1:4" x14ac:dyDescent="0.25">
      <c r="A50" s="42" t="s">
        <v>102</v>
      </c>
      <c r="B50" s="50">
        <v>102180.9</v>
      </c>
      <c r="C50" s="44"/>
      <c r="D50" s="51"/>
    </row>
    <row r="51" spans="1:4" x14ac:dyDescent="0.25">
      <c r="A51" s="42"/>
      <c r="B51" s="43"/>
      <c r="C51" s="44"/>
      <c r="D51" s="45"/>
    </row>
    <row r="52" spans="1:4" x14ac:dyDescent="0.25">
      <c r="A52" s="42"/>
      <c r="B52" s="43"/>
      <c r="C52" s="44"/>
      <c r="D52" s="45"/>
    </row>
    <row r="53" spans="1:4" ht="15.75" x14ac:dyDescent="0.25">
      <c r="A53" s="38" t="s">
        <v>103</v>
      </c>
      <c r="B53" s="38">
        <f>SUM(B55:B56)</f>
        <v>10855557.98</v>
      </c>
      <c r="C53" s="38" t="s">
        <v>103</v>
      </c>
      <c r="D53" s="38"/>
    </row>
    <row r="54" spans="1:4" ht="15.75" x14ac:dyDescent="0.25">
      <c r="A54" s="55"/>
      <c r="B54" s="56"/>
      <c r="C54" s="44"/>
      <c r="D54" s="45"/>
    </row>
    <row r="55" spans="1:4" x14ac:dyDescent="0.25">
      <c r="A55" s="42" t="s">
        <v>167</v>
      </c>
      <c r="B55" s="50">
        <v>1820640.37</v>
      </c>
      <c r="C55" s="44"/>
      <c r="D55" s="45"/>
    </row>
    <row r="56" spans="1:4" x14ac:dyDescent="0.25">
      <c r="A56" s="42" t="s">
        <v>168</v>
      </c>
      <c r="B56" s="50">
        <v>9034917.6099999994</v>
      </c>
      <c r="C56" s="44"/>
      <c r="D56" s="45"/>
    </row>
    <row r="57" spans="1:4" x14ac:dyDescent="0.25">
      <c r="A57" s="42"/>
      <c r="B57" s="43"/>
      <c r="C57" s="44"/>
      <c r="D57" s="45"/>
    </row>
    <row r="58" spans="1:4" x14ac:dyDescent="0.25">
      <c r="A58" s="57"/>
      <c r="B58" s="58"/>
      <c r="C58" s="59"/>
      <c r="D58" s="60"/>
    </row>
    <row r="59" spans="1:4" ht="15.75" x14ac:dyDescent="0.25">
      <c r="A59" s="10" t="s">
        <v>104</v>
      </c>
      <c r="B59" s="61">
        <f>B6+B29+B53</f>
        <v>1100040615.78</v>
      </c>
      <c r="C59" s="62" t="s">
        <v>105</v>
      </c>
      <c r="D59" s="63">
        <f>D45+D29+D26+D23+D6</f>
        <v>1100040615.78</v>
      </c>
    </row>
    <row r="60" spans="1:4" x14ac:dyDescent="0.25">
      <c r="A60" s="42"/>
      <c r="B60" s="43"/>
      <c r="C60" s="44"/>
      <c r="D60" s="45"/>
    </row>
    <row r="61" spans="1:4" ht="15.75" x14ac:dyDescent="0.25">
      <c r="A61" s="38" t="s">
        <v>106</v>
      </c>
      <c r="B61" s="64">
        <v>277286389.48000002</v>
      </c>
      <c r="C61" s="40" t="s">
        <v>107</v>
      </c>
      <c r="D61" s="64">
        <v>277286389.48000002</v>
      </c>
    </row>
  </sheetData>
  <mergeCells count="3">
    <mergeCell ref="A2:D2"/>
    <mergeCell ref="A3:B4"/>
    <mergeCell ref="C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C39F-B047-4FDB-B38C-B5FE9FB1E140}">
  <dimension ref="A1:F29"/>
  <sheetViews>
    <sheetView workbookViewId="0">
      <selection activeCell="A2" sqref="A2:E2"/>
    </sheetView>
  </sheetViews>
  <sheetFormatPr defaultRowHeight="15" x14ac:dyDescent="0.25"/>
  <cols>
    <col min="1" max="1" width="85.5703125" customWidth="1"/>
    <col min="2" max="2" width="13.7109375" style="1" bestFit="1" customWidth="1"/>
    <col min="3" max="3" width="12.5703125" style="1" customWidth="1"/>
    <col min="4" max="4" width="40.42578125" bestFit="1" customWidth="1"/>
    <col min="5" max="5" width="13.7109375" bestFit="1" customWidth="1"/>
  </cols>
  <sheetData>
    <row r="1" spans="1:6" s="4" customFormat="1" ht="67.5" customHeight="1" x14ac:dyDescent="0.25">
      <c r="A1"/>
      <c r="B1" s="1"/>
      <c r="C1" s="1"/>
      <c r="D1"/>
      <c r="E1"/>
    </row>
    <row r="2" spans="1:6" s="4" customFormat="1" ht="41.25" customHeight="1" x14ac:dyDescent="0.25">
      <c r="A2" s="93" t="s">
        <v>169</v>
      </c>
      <c r="B2" s="93"/>
      <c r="C2" s="93"/>
      <c r="D2" s="93"/>
      <c r="E2" s="93"/>
    </row>
    <row r="3" spans="1:6" s="6" customFormat="1" ht="30" customHeight="1" x14ac:dyDescent="0.25">
      <c r="A3" s="65" t="s">
        <v>126</v>
      </c>
      <c r="B3" s="66">
        <v>35892860.68</v>
      </c>
      <c r="C3" s="67"/>
      <c r="D3" s="68" t="s">
        <v>128</v>
      </c>
      <c r="E3" s="69">
        <v>486138622.41000003</v>
      </c>
      <c r="F3" s="7"/>
    </row>
    <row r="4" spans="1:6" s="4" customFormat="1" x14ac:dyDescent="0.25">
      <c r="A4" s="68" t="s">
        <v>127</v>
      </c>
      <c r="B4" s="69">
        <v>28083707.580000002</v>
      </c>
      <c r="C4" s="70"/>
      <c r="D4" s="68" t="s">
        <v>129</v>
      </c>
      <c r="E4" s="69">
        <v>540342091.74000001</v>
      </c>
      <c r="F4" s="5"/>
    </row>
    <row r="5" spans="1:6" s="4" customFormat="1" x14ac:dyDescent="0.25">
      <c r="A5" s="65" t="s">
        <v>170</v>
      </c>
      <c r="B5" s="66">
        <f>SUM(B3:B4)</f>
        <v>63976568.260000005</v>
      </c>
      <c r="C5" s="70"/>
      <c r="D5" s="68"/>
      <c r="E5" s="71"/>
      <c r="F5" s="5"/>
    </row>
    <row r="6" spans="1:6" s="4" customFormat="1" ht="22.5" customHeight="1" x14ac:dyDescent="0.25">
      <c r="A6" s="65"/>
      <c r="B6" s="66"/>
      <c r="C6" s="70"/>
      <c r="D6" s="72" t="s">
        <v>130</v>
      </c>
      <c r="E6" s="73">
        <f>E4-E3</f>
        <v>54203469.329999983</v>
      </c>
    </row>
    <row r="7" spans="1:6" s="4" customFormat="1" ht="19.899999999999999" customHeight="1" x14ac:dyDescent="0.25">
      <c r="A7" s="68" t="s">
        <v>171</v>
      </c>
      <c r="B7" s="69">
        <v>-33965673.090000004</v>
      </c>
      <c r="C7" s="70"/>
      <c r="D7" s="68"/>
      <c r="E7" s="68"/>
      <c r="F7" s="5"/>
    </row>
    <row r="8" spans="1:6" s="4" customFormat="1" x14ac:dyDescent="0.25">
      <c r="A8" s="68" t="s">
        <v>132</v>
      </c>
      <c r="B8" s="69">
        <v>-75115.399999999994</v>
      </c>
      <c r="C8" s="70"/>
      <c r="D8" s="68"/>
      <c r="E8" s="68"/>
      <c r="F8" s="5"/>
    </row>
    <row r="9" spans="1:6" s="4" customFormat="1" x14ac:dyDescent="0.25">
      <c r="A9" s="68" t="s">
        <v>133</v>
      </c>
      <c r="B9" s="69">
        <v>47787817.590000004</v>
      </c>
      <c r="C9" s="70"/>
      <c r="D9" s="68"/>
      <c r="E9" s="68"/>
      <c r="F9" s="5"/>
    </row>
    <row r="10" spans="1:6" s="4" customFormat="1" x14ac:dyDescent="0.25">
      <c r="A10" s="68" t="s">
        <v>172</v>
      </c>
      <c r="B10" s="74">
        <v>-3961109.48</v>
      </c>
      <c r="C10" s="70"/>
      <c r="D10" s="68"/>
      <c r="E10" s="70"/>
      <c r="F10" s="5"/>
    </row>
    <row r="11" spans="1:6" s="4" customFormat="1" ht="19.899999999999999" customHeight="1" x14ac:dyDescent="0.25">
      <c r="A11" s="68" t="s">
        <v>134</v>
      </c>
      <c r="B11" s="74">
        <v>-8397602.9100000001</v>
      </c>
      <c r="C11" s="70"/>
      <c r="D11" s="68"/>
      <c r="E11" s="70"/>
      <c r="F11" s="5"/>
    </row>
    <row r="12" spans="1:6" s="4" customFormat="1" ht="19.899999999999999" customHeight="1" x14ac:dyDescent="0.25">
      <c r="A12" s="65" t="s">
        <v>173</v>
      </c>
      <c r="B12" s="66">
        <f>SUM(B7:B11)</f>
        <v>1388316.7100000009</v>
      </c>
      <c r="C12" s="70"/>
      <c r="D12" s="68"/>
      <c r="E12" s="70"/>
      <c r="F12" s="5"/>
    </row>
    <row r="13" spans="1:6" s="4" customFormat="1" ht="19.899999999999999" customHeight="1" x14ac:dyDescent="0.25">
      <c r="A13" s="65"/>
      <c r="B13" s="66"/>
      <c r="C13" s="70"/>
      <c r="D13" s="68"/>
      <c r="E13" s="70"/>
      <c r="F13" s="5"/>
    </row>
    <row r="14" spans="1:6" s="4" customFormat="1" x14ac:dyDescent="0.25">
      <c r="A14" s="68" t="s">
        <v>174</v>
      </c>
      <c r="B14" s="70">
        <v>-11161415.640000001</v>
      </c>
      <c r="C14" s="70"/>
      <c r="D14" s="68"/>
      <c r="E14" s="68"/>
      <c r="F14" s="5"/>
    </row>
    <row r="15" spans="1:6" s="4" customFormat="1" x14ac:dyDescent="0.25">
      <c r="A15" s="75" t="s">
        <v>175</v>
      </c>
      <c r="B15" s="76">
        <v>-11077457.42</v>
      </c>
      <c r="C15" s="70"/>
      <c r="D15" s="68"/>
      <c r="E15" s="68"/>
    </row>
    <row r="16" spans="1:6" s="8" customFormat="1" x14ac:dyDescent="0.25">
      <c r="A16" s="75" t="s">
        <v>176</v>
      </c>
      <c r="B16" s="76">
        <v>-83958.22</v>
      </c>
      <c r="C16" s="77"/>
      <c r="D16" s="78"/>
      <c r="E16" s="78"/>
    </row>
    <row r="17" spans="1:5" s="4" customFormat="1" ht="19.899999999999999" customHeight="1" x14ac:dyDescent="0.25">
      <c r="A17" s="68" t="s">
        <v>177</v>
      </c>
      <c r="B17" s="70">
        <v>0</v>
      </c>
      <c r="C17" s="79"/>
      <c r="D17" s="68"/>
      <c r="E17" s="68"/>
    </row>
    <row r="18" spans="1:5" s="9" customFormat="1" ht="19.899999999999999" customHeight="1" x14ac:dyDescent="0.25">
      <c r="A18" s="75" t="s">
        <v>175</v>
      </c>
      <c r="B18" s="76">
        <v>0</v>
      </c>
      <c r="C18" s="67"/>
      <c r="D18" s="65"/>
      <c r="E18" s="65"/>
    </row>
    <row r="19" spans="1:5" s="4" customFormat="1" x14ac:dyDescent="0.25">
      <c r="A19" s="75" t="s">
        <v>176</v>
      </c>
      <c r="B19" s="76">
        <v>0</v>
      </c>
      <c r="C19" s="70"/>
      <c r="D19" s="68"/>
      <c r="E19" s="68"/>
    </row>
    <row r="20" spans="1:5" s="4" customFormat="1" x14ac:dyDescent="0.25">
      <c r="A20" s="65" t="s">
        <v>178</v>
      </c>
      <c r="B20" s="67">
        <f>SUM(B14)</f>
        <v>-11161415.640000001</v>
      </c>
      <c r="C20" s="70"/>
      <c r="D20" s="68"/>
      <c r="E20" s="68"/>
    </row>
    <row r="21" spans="1:5" s="4" customFormat="1" x14ac:dyDescent="0.25">
      <c r="A21" s="68"/>
      <c r="B21" s="70"/>
      <c r="C21" s="70"/>
      <c r="D21" s="68"/>
      <c r="E21" s="68"/>
    </row>
    <row r="22" spans="1:5" s="4" customFormat="1" ht="19.899999999999999" customHeight="1" x14ac:dyDescent="0.25">
      <c r="A22" s="68"/>
      <c r="B22" s="70"/>
      <c r="C22" s="79"/>
      <c r="D22" s="68"/>
      <c r="E22" s="68"/>
    </row>
    <row r="23" spans="1:5" s="4" customFormat="1" ht="19.899999999999999" customHeight="1" x14ac:dyDescent="0.25">
      <c r="A23" s="72" t="s">
        <v>179</v>
      </c>
      <c r="B23" s="80">
        <f>B5+B12+B14</f>
        <v>54203469.330000006</v>
      </c>
      <c r="C23" s="81"/>
      <c r="D23" s="68"/>
      <c r="E23" s="68"/>
    </row>
    <row r="25" spans="1:5" x14ac:dyDescent="0.25">
      <c r="C25" s="82"/>
    </row>
    <row r="26" spans="1:5" x14ac:dyDescent="0.25">
      <c r="C26" s="83"/>
    </row>
    <row r="27" spans="1:5" x14ac:dyDescent="0.25">
      <c r="C27" s="83"/>
    </row>
    <row r="28" spans="1:5" x14ac:dyDescent="0.25">
      <c r="C28" s="83"/>
    </row>
    <row r="29" spans="1:5" x14ac:dyDescent="0.25">
      <c r="C29" s="83"/>
    </row>
  </sheetData>
  <mergeCells count="1">
    <mergeCell ref="A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412B-2BAF-42C0-A9D5-5D22AA50923A}">
  <dimension ref="A1:F16"/>
  <sheetViews>
    <sheetView workbookViewId="0">
      <selection activeCell="F19" sqref="F19"/>
    </sheetView>
  </sheetViews>
  <sheetFormatPr defaultRowHeight="15" x14ac:dyDescent="0.25"/>
  <cols>
    <col min="1" max="1" width="39.7109375" customWidth="1"/>
    <col min="2" max="2" width="18.85546875" customWidth="1"/>
    <col min="3" max="3" width="45.140625" customWidth="1"/>
    <col min="4" max="4" width="18.85546875" customWidth="1"/>
    <col min="5" max="5" width="34.5703125" customWidth="1"/>
    <col min="6" max="6" width="18.85546875" customWidth="1"/>
  </cols>
  <sheetData>
    <row r="1" spans="1:6" ht="24.75" customHeight="1" x14ac:dyDescent="0.25">
      <c r="A1" s="84"/>
      <c r="B1" s="84"/>
      <c r="C1" s="84"/>
      <c r="D1" s="85"/>
      <c r="E1" s="84"/>
      <c r="F1" s="84"/>
    </row>
    <row r="2" spans="1:6" ht="24.75" customHeight="1" x14ac:dyDescent="0.25">
      <c r="A2" s="84"/>
      <c r="B2" s="84"/>
      <c r="C2" s="84"/>
      <c r="D2" s="85"/>
      <c r="E2" s="84"/>
      <c r="F2" s="84"/>
    </row>
    <row r="3" spans="1:6" ht="24.75" customHeight="1" x14ac:dyDescent="0.25">
      <c r="A3" s="84"/>
      <c r="B3" s="84"/>
      <c r="C3" s="84"/>
      <c r="D3" s="85"/>
      <c r="E3" s="84"/>
      <c r="F3" s="84"/>
    </row>
    <row r="4" spans="1:6" ht="37.5" customHeight="1" x14ac:dyDescent="0.25">
      <c r="A4" s="99" t="s">
        <v>180</v>
      </c>
      <c r="B4" s="100"/>
      <c r="C4" s="100"/>
      <c r="D4" s="100"/>
      <c r="E4" s="100"/>
      <c r="F4" s="101"/>
    </row>
    <row r="5" spans="1:6" ht="37.5" customHeight="1" x14ac:dyDescent="0.25">
      <c r="A5" s="99" t="s">
        <v>135</v>
      </c>
      <c r="B5" s="101"/>
      <c r="C5" s="99" t="s">
        <v>136</v>
      </c>
      <c r="D5" s="101"/>
      <c r="E5" s="99" t="s">
        <v>137</v>
      </c>
      <c r="F5" s="101"/>
    </row>
    <row r="6" spans="1:6" ht="37.5" customHeight="1" x14ac:dyDescent="0.25">
      <c r="A6" s="95" t="s">
        <v>109</v>
      </c>
      <c r="B6" s="97">
        <f>SUM(F6:F8)</f>
        <v>340987252.20999998</v>
      </c>
      <c r="C6" s="86" t="s">
        <v>115</v>
      </c>
      <c r="D6" s="87">
        <f>F6</f>
        <v>309321979.07999998</v>
      </c>
      <c r="E6" s="88" t="s">
        <v>138</v>
      </c>
      <c r="F6" s="89">
        <v>309321979.07999998</v>
      </c>
    </row>
    <row r="7" spans="1:6" ht="37.5" customHeight="1" x14ac:dyDescent="0.25">
      <c r="A7" s="102"/>
      <c r="B7" s="103"/>
      <c r="C7" s="104" t="s">
        <v>116</v>
      </c>
      <c r="D7" s="97">
        <f>SUM(F7:F8)</f>
        <v>31665273.130000003</v>
      </c>
      <c r="E7" s="88" t="s">
        <v>139</v>
      </c>
      <c r="F7" s="89">
        <v>19532730.670000002</v>
      </c>
    </row>
    <row r="8" spans="1:6" ht="37.5" customHeight="1" x14ac:dyDescent="0.25">
      <c r="A8" s="96"/>
      <c r="B8" s="98"/>
      <c r="C8" s="105"/>
      <c r="D8" s="98"/>
      <c r="E8" s="88" t="s">
        <v>140</v>
      </c>
      <c r="F8" s="89">
        <v>12132542.460000001</v>
      </c>
    </row>
    <row r="9" spans="1:6" ht="37.5" customHeight="1" x14ac:dyDescent="0.25">
      <c r="A9" s="95" t="s">
        <v>110</v>
      </c>
      <c r="B9" s="97">
        <f>SUM(F9:F10)</f>
        <v>292289093.00999999</v>
      </c>
      <c r="C9" s="86" t="s">
        <v>117</v>
      </c>
      <c r="D9" s="87">
        <f t="shared" ref="D9:D14" si="0">F9</f>
        <v>274402354.45999998</v>
      </c>
      <c r="E9" s="88" t="s">
        <v>113</v>
      </c>
      <c r="F9" s="89">
        <v>274402354.45999998</v>
      </c>
    </row>
    <row r="10" spans="1:6" ht="37.5" customHeight="1" x14ac:dyDescent="0.25">
      <c r="A10" s="96"/>
      <c r="B10" s="98"/>
      <c r="C10" s="86" t="s">
        <v>118</v>
      </c>
      <c r="D10" s="87">
        <f t="shared" si="0"/>
        <v>17886738.550000001</v>
      </c>
      <c r="E10" s="88" t="s">
        <v>141</v>
      </c>
      <c r="F10" s="89">
        <v>17886738.550000001</v>
      </c>
    </row>
    <row r="11" spans="1:6" ht="37.5" customHeight="1" x14ac:dyDescent="0.25">
      <c r="A11" s="95" t="s">
        <v>111</v>
      </c>
      <c r="B11" s="97">
        <f>SUM(F11:F12)</f>
        <v>31169700.73</v>
      </c>
      <c r="C11" s="86" t="s">
        <v>119</v>
      </c>
      <c r="D11" s="87">
        <f t="shared" si="0"/>
        <v>31169700.73</v>
      </c>
      <c r="E11" s="88" t="s">
        <v>114</v>
      </c>
      <c r="F11" s="89">
        <v>31169700.73</v>
      </c>
    </row>
    <row r="12" spans="1:6" ht="37.5" customHeight="1" x14ac:dyDescent="0.25">
      <c r="A12" s="96"/>
      <c r="B12" s="98"/>
      <c r="C12" s="86" t="s">
        <v>142</v>
      </c>
      <c r="D12" s="87">
        <f t="shared" si="0"/>
        <v>0</v>
      </c>
      <c r="E12" s="88" t="s">
        <v>143</v>
      </c>
      <c r="F12" s="89">
        <v>0</v>
      </c>
    </row>
    <row r="13" spans="1:6" ht="37.5" customHeight="1" x14ac:dyDescent="0.25">
      <c r="A13" s="95" t="s">
        <v>112</v>
      </c>
      <c r="B13" s="97">
        <f>SUM(F13:F14)</f>
        <v>114478365.94</v>
      </c>
      <c r="C13" s="86" t="s">
        <v>120</v>
      </c>
      <c r="D13" s="87">
        <f t="shared" si="0"/>
        <v>4320445.99</v>
      </c>
      <c r="E13" s="88" t="s">
        <v>144</v>
      </c>
      <c r="F13" s="89">
        <v>4320445.99</v>
      </c>
    </row>
    <row r="14" spans="1:6" ht="37.5" customHeight="1" x14ac:dyDescent="0.25">
      <c r="A14" s="96"/>
      <c r="B14" s="98"/>
      <c r="C14" s="86" t="s">
        <v>121</v>
      </c>
      <c r="D14" s="87">
        <f t="shared" si="0"/>
        <v>110157919.95</v>
      </c>
      <c r="E14" s="88" t="s">
        <v>144</v>
      </c>
      <c r="F14" s="89">
        <v>110157919.95</v>
      </c>
    </row>
    <row r="15" spans="1:6" ht="37.5" customHeight="1" x14ac:dyDescent="0.25">
      <c r="A15" s="90" t="s">
        <v>145</v>
      </c>
      <c r="B15" s="87">
        <v>0</v>
      </c>
      <c r="C15" s="86" t="s">
        <v>122</v>
      </c>
      <c r="D15" s="87">
        <v>0</v>
      </c>
      <c r="E15" s="88" t="s">
        <v>144</v>
      </c>
      <c r="F15" s="89">
        <v>0</v>
      </c>
    </row>
    <row r="16" spans="1:6" ht="37.5" customHeight="1" x14ac:dyDescent="0.25">
      <c r="A16" s="91" t="s">
        <v>108</v>
      </c>
      <c r="B16" s="92">
        <f>SUM(B6:B14)</f>
        <v>778924411.8900001</v>
      </c>
      <c r="C16" s="6"/>
      <c r="D16" s="92">
        <f>SUM(D6:D14)</f>
        <v>778924411.88999999</v>
      </c>
      <c r="E16" s="6"/>
      <c r="F16" s="92">
        <f>SUM(F6:F15)</f>
        <v>778924411.88999999</v>
      </c>
    </row>
  </sheetData>
  <mergeCells count="14">
    <mergeCell ref="A4:F4"/>
    <mergeCell ref="A5:B5"/>
    <mergeCell ref="C5:D5"/>
    <mergeCell ref="E5:F5"/>
    <mergeCell ref="A6:A8"/>
    <mergeCell ref="B6:B8"/>
    <mergeCell ref="C7:C8"/>
    <mergeCell ref="D7:D8"/>
    <mergeCell ref="A9:A10"/>
    <mergeCell ref="B9:B10"/>
    <mergeCell ref="A11:A12"/>
    <mergeCell ref="B11:B12"/>
    <mergeCell ref="A13:A14"/>
    <mergeCell ref="B13: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Conto Economico</vt:lpstr>
      <vt:lpstr>Stato Patrimoniale</vt:lpstr>
      <vt:lpstr>Rendiconto Finanziario</vt:lpstr>
      <vt:lpstr>Missioni e Programmi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dcterms:created xsi:type="dcterms:W3CDTF">2021-06-18T09:02:31Z</dcterms:created>
  <dcterms:modified xsi:type="dcterms:W3CDTF">2021-06-22T13:14:56Z</dcterms:modified>
</cp:coreProperties>
</file>