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ff\WAE\Documenti pubblicati\2021\28 - COEP - Bilanci in xls\2017\"/>
    </mc:Choice>
  </mc:AlternateContent>
  <xr:revisionPtr revIDLastSave="0" documentId="13_ncr:1_{8D0A8953-1443-4CF0-AFC0-94E6A3269DB1}" xr6:coauthVersionLast="36" xr6:coauthVersionMax="36" xr10:uidLastSave="{00000000-0000-0000-0000-000000000000}"/>
  <bookViews>
    <workbookView xWindow="0" yWindow="0" windowWidth="19200" windowHeight="6930" tabRatio="826" xr2:uid="{A7EDD4ED-F719-48CF-92CE-E884D8F63C19}"/>
  </bookViews>
  <sheets>
    <sheet name="Conto Economico" sheetId="1" r:id="rId1"/>
    <sheet name="Stato Patrimoniale" sheetId="2" r:id="rId2"/>
    <sheet name="Rendiconto Finanziario" sheetId="3" r:id="rId3"/>
    <sheet name="Missioni e Programmi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6" l="1"/>
  <c r="D11" i="6"/>
  <c r="D10" i="6"/>
  <c r="D9" i="6"/>
  <c r="D8" i="6"/>
  <c r="D7" i="6"/>
  <c r="D4" i="6"/>
  <c r="B4" i="6" l="1"/>
  <c r="B9" i="6"/>
  <c r="D5" i="6"/>
  <c r="D14" i="6" s="1"/>
  <c r="F14" i="6"/>
  <c r="B11" i="6"/>
  <c r="B7" i="6"/>
  <c r="B14" i="6" l="1"/>
  <c r="B31" i="3" l="1"/>
  <c r="B35" i="3"/>
  <c r="B29" i="3"/>
  <c r="B19" i="3"/>
  <c r="B25" i="3" s="1"/>
  <c r="B13" i="3"/>
  <c r="B6" i="3"/>
  <c r="B14" i="3" l="1"/>
  <c r="B53" i="2" l="1"/>
  <c r="B57" i="2"/>
  <c r="D50" i="2"/>
  <c r="B47" i="2"/>
  <c r="D45" i="2"/>
  <c r="B33" i="2"/>
  <c r="D29" i="2"/>
  <c r="D16" i="2"/>
  <c r="D10" i="2"/>
  <c r="B16" i="2" l="1"/>
  <c r="B8" i="2"/>
  <c r="D6" i="2"/>
  <c r="D61" i="2" s="1"/>
  <c r="B29" i="2"/>
  <c r="B6" i="2" l="1"/>
  <c r="B61" i="2" s="1"/>
  <c r="B58" i="1" l="1"/>
  <c r="B61" i="1"/>
  <c r="B54" i="1"/>
  <c r="B45" i="1"/>
  <c r="B32" i="1"/>
  <c r="B24" i="1"/>
  <c r="B8" i="1"/>
  <c r="B4" i="1"/>
  <c r="B21" i="1" s="1"/>
  <c r="B23" i="1" l="1"/>
  <c r="B52" i="1" s="1"/>
  <c r="B53" i="1" s="1"/>
  <c r="B65" i="1" s="1"/>
</calcChain>
</file>

<file path=xl/sharedStrings.xml><?xml version="1.0" encoding="utf-8"?>
<sst xmlns="http://schemas.openxmlformats.org/spreadsheetml/2006/main" count="198" uniqueCount="190">
  <si>
    <t>CONTO ECONOMICO</t>
  </si>
  <si>
    <t>A)PROVENTI OPERATIVI</t>
  </si>
  <si>
    <t>I.PROVENTI PROPRI</t>
  </si>
  <si>
    <t>1) Proventi per la didattica</t>
  </si>
  <si>
    <t>2) Proventi da Ricerche commissionate e trasferimento tecnologico</t>
  </si>
  <si>
    <t>3) Proventi da Ricerche con finanziamenti competitivi</t>
  </si>
  <si>
    <t>II. CONTRIBUTI</t>
  </si>
  <si>
    <t>2) Contributi Regioni e Province autonome</t>
  </si>
  <si>
    <t>3) Contributi altre Amministrazioni locali</t>
  </si>
  <si>
    <t>4) Contributi dall'Unione Europea e dal Resto del Mondo</t>
  </si>
  <si>
    <t>5) Contributi da Università</t>
  </si>
  <si>
    <t>6) Contributi da altri (pubblici)</t>
  </si>
  <si>
    <t>7) Contributi da altri (privati)</t>
  </si>
  <si>
    <t>III. PROVENTI PER ATTIVITA’ ASSISTENZIALE</t>
  </si>
  <si>
    <t>IV. PROVENTI PER GESTIONE DIRETTA INTERVENTI PER IL DIRITTO ALLO STUDIO</t>
  </si>
  <si>
    <t>V. ALTRI PROVENTI E RICAVI DIVERSI</t>
  </si>
  <si>
    <t>VI. VARIAZIONI RIMANENZE</t>
  </si>
  <si>
    <t>VII. INCREMENTO DELLE IMMOBILIZZAZIONI PER LAVORI INTERNI</t>
  </si>
  <si>
    <t>TOTALE PROVENTI OPERATIVI (A)</t>
  </si>
  <si>
    <t>B) COSTI OPERATIVI</t>
  </si>
  <si>
    <t>VIII. COSTI DEL PERSONALE</t>
  </si>
  <si>
    <t>1) Costi del personale dedicato alla ricerca e alla didattica</t>
  </si>
  <si>
    <t>a) docenti /ricercatori</t>
  </si>
  <si>
    <t>b) Collaborazioni scientifiche (collaboratori, assegnisti, ecc.)</t>
  </si>
  <si>
    <t>c) Docenti a contratto</t>
  </si>
  <si>
    <t>d) esperti linguistici</t>
  </si>
  <si>
    <t>e) Altro personale dedicato alla didattica e alla ricerca</t>
  </si>
  <si>
    <t>2) Costi del personale dirigente e tecnico amministrativo</t>
  </si>
  <si>
    <t>IX. COSTI DELLA GESTIONE CORRENTE</t>
  </si>
  <si>
    <t>1) Costi per sostegno agli studenti</t>
  </si>
  <si>
    <t>2) Costi per il diritto allo studio</t>
  </si>
  <si>
    <t>3) Costi per l'attività editoriale</t>
  </si>
  <si>
    <t>4) Trasferimenti a partner progetti coordinati</t>
  </si>
  <si>
    <t>5) Acquisto materiale consumo laboratori</t>
  </si>
  <si>
    <t>6) Variazione rimanenze di materiale di consumo per laboratori</t>
  </si>
  <si>
    <t>7) acquisto libri, periodici e mat.bibliografico</t>
  </si>
  <si>
    <t>8) Acquisto di servizi e collaborazioni tecnico-gestionali</t>
  </si>
  <si>
    <t>9) Acquisto altri materiali</t>
  </si>
  <si>
    <t>10) Variazione delle rimanenze di materiali</t>
  </si>
  <si>
    <t>11) Costi per godimento beni di terzi</t>
  </si>
  <si>
    <t>12) Altri costi</t>
  </si>
  <si>
    <t>X. AMMORTAMENTI E SVALUTAZIONI</t>
  </si>
  <si>
    <t>1) Ammortamento Immobilizzazioni Immateriali</t>
  </si>
  <si>
    <t>2) Ammortamento Immobilizzazioni Materiali</t>
  </si>
  <si>
    <t>3) Svalutazioni immobilizzazioni</t>
  </si>
  <si>
    <t>4) Svalutazione dei crediti compresi nell’attivo circolante e nelle disponibilità liquide</t>
  </si>
  <si>
    <t>XI. ACCANTONAMENTI PER RISCHI E ONERI</t>
  </si>
  <si>
    <t>XII. ONERI DIVERSI DI GESTIONE</t>
  </si>
  <si>
    <t>TOTALE COSTI OPERATIVI (B)</t>
  </si>
  <si>
    <t>DIFFERENZA TRA PROVENTI E COSTI OPERATIVI (A-B)</t>
  </si>
  <si>
    <t>C) PROVENTI E ONERI FINANZIARI</t>
  </si>
  <si>
    <t>1) Proventi finanziari</t>
  </si>
  <si>
    <t>2) Interessi ed altri oneri finanziari</t>
  </si>
  <si>
    <t>3) Utili e perdite su cambi</t>
  </si>
  <si>
    <t>D) RETTIFICHE DI VALORE DI ATTIVITA’ FINANZIARIE</t>
  </si>
  <si>
    <t>1) Rivalutazioni</t>
  </si>
  <si>
    <t>2) Svalutazioni</t>
  </si>
  <si>
    <t>E) PROVENTI ED ONERI STRAORDINARI</t>
  </si>
  <si>
    <t>1) Proventi</t>
  </si>
  <si>
    <t>2) Oneri</t>
  </si>
  <si>
    <t>F) IMPOSTE SUL REDDITO DELL’ESERCIZIO CORRENTI, DIFFERITE, ANTICIPATE</t>
  </si>
  <si>
    <t>RISULTATO DI ESERCIZIO</t>
  </si>
  <si>
    <t>STATO PATRIMONIALE</t>
  </si>
  <si>
    <t>ATTIVO</t>
  </si>
  <si>
    <t>PASSIVO</t>
  </si>
  <si>
    <t>A)  IMMOBILIZZAZIONI</t>
  </si>
  <si>
    <t>A)  PATRIMONIO NETTO</t>
  </si>
  <si>
    <t>I IMMATERIALI</t>
  </si>
  <si>
    <t>I FONDO DI DOTAZIONE DELL’ATENEO</t>
  </si>
  <si>
    <t>1) Costi di impianto, di ampliamento e di sviluppo</t>
  </si>
  <si>
    <t>II PATRIMONIO VINCOLATO</t>
  </si>
  <si>
    <t>2) Diritti di brevetto e diritti di utilizzazione delle opere dell'ingegno</t>
  </si>
  <si>
    <t>3) Concessioni, licenze, marchi e diritti simili</t>
  </si>
  <si>
    <t>1) Fondi vincolati destinati da terzi</t>
  </si>
  <si>
    <t>4) Immobilizzazioni in corso e acconti</t>
  </si>
  <si>
    <t>2) Fondi vincolati per decisione degli organi istituzionali</t>
  </si>
  <si>
    <t>5) Altre immobilizzazioni immateriali</t>
  </si>
  <si>
    <t>3) Riserve vincolate (progetti specifici, per obblighi di legge, o altro)</t>
  </si>
  <si>
    <t>II MATERIALI</t>
  </si>
  <si>
    <t>III PATRIMONIO NON VINCOLATO</t>
  </si>
  <si>
    <t>1) Terreni e fabbricati</t>
  </si>
  <si>
    <t>1) Risultato esercizio</t>
  </si>
  <si>
    <t>2) Impianti ed attrezzature</t>
  </si>
  <si>
    <t>2) Risultati relativi ad esercizi precedenti</t>
  </si>
  <si>
    <t>3) Attrezzature scientifiche</t>
  </si>
  <si>
    <t>3) Riserve statutarie</t>
  </si>
  <si>
    <t>4) Patrimonio librario, opere d'arte, d'antiquariato e museali</t>
  </si>
  <si>
    <t>5) Mobili ed Arredi</t>
  </si>
  <si>
    <t>6) Immobilizzazioni in corso e acconti</t>
  </si>
  <si>
    <t>B) FONDI PER RISCHI ED ONERI</t>
  </si>
  <si>
    <t>7) Altre immobilizzazioni materiali</t>
  </si>
  <si>
    <t>III FINANZIARIE</t>
  </si>
  <si>
    <t>C) TRATTAMENTO DI FINE RAPPORTO</t>
  </si>
  <si>
    <t>B)  ATTIVO CIRCOLANTE</t>
  </si>
  <si>
    <t xml:space="preserve">D) DEBITI </t>
  </si>
  <si>
    <t>I RIMANENZE</t>
  </si>
  <si>
    <t>1) Mutui e debiti verso banche</t>
  </si>
  <si>
    <t xml:space="preserve">II CREDITI  </t>
  </si>
  <si>
    <t>3) Debiti verso Regione e Province Autonome</t>
  </si>
  <si>
    <t>4) Debiti verso altre Amministrazioni locali</t>
  </si>
  <si>
    <t>5) Debiti verso l’Unione Europea e il Resto del Mondo</t>
  </si>
  <si>
    <t>2) Crediti verso Regioni e Province Autonome</t>
  </si>
  <si>
    <t>6) Debiti verso l'Università</t>
  </si>
  <si>
    <t>3) Crediti verso altre Amministrazioni locali</t>
  </si>
  <si>
    <t>7) Debiti verso studenti</t>
  </si>
  <si>
    <t>4) Crediti verso l’Unione Europea e il Resto del Mondo</t>
  </si>
  <si>
    <t>8) Acconti</t>
  </si>
  <si>
    <t>5) Crediti verso Università</t>
  </si>
  <si>
    <t>9) Debiti verso fornitori</t>
  </si>
  <si>
    <t>6) Crediti verso studenti per tasse e contributi</t>
  </si>
  <si>
    <t>10) Debiti verso dipendenti</t>
  </si>
  <si>
    <t>7) Crediti verso società ed enti controllati</t>
  </si>
  <si>
    <t>11) Debiti verso società o enti controllati</t>
  </si>
  <si>
    <t>8) Crediti verso altri (pubblici)</t>
  </si>
  <si>
    <t>12) Altri debiti</t>
  </si>
  <si>
    <t>9) Crediti verso altri (privati)</t>
  </si>
  <si>
    <t>III ATTIVITA’ FINANZIARIE</t>
  </si>
  <si>
    <t>E) RATEI E RISCONTI PASSIVI E CONTRIBUTI AGLI INVESTIMENTI</t>
  </si>
  <si>
    <t>IV DISPONIBILITA’ LIQUIDE</t>
  </si>
  <si>
    <t>e1) Contributi agli investimenti</t>
  </si>
  <si>
    <t>e2) Ratei e risconti passivi</t>
  </si>
  <si>
    <t>1) Depositi bancari e postali</t>
  </si>
  <si>
    <t>2) Denaro e valori in cassa</t>
  </si>
  <si>
    <t>F) RISCONTI PASSIVI PER PROGETTI E RICERCHE IN CORSO</t>
  </si>
  <si>
    <t>f1) Risconti passivi per progetti e ricerche finanziate o co-finanziate in corso</t>
  </si>
  <si>
    <t>C) RATEI E RISCONTI ATTIVI</t>
  </si>
  <si>
    <t>c1) Ratei e risconti attivi</t>
  </si>
  <si>
    <t>D) RATEI ATTIVI PER PROGETTI E RICERCHE IN CORSO</t>
  </si>
  <si>
    <t>d1) Ratei attivi per progetti e ricerche finanziate o co-finanziate in corso</t>
  </si>
  <si>
    <t>TOTALE ATTIVO</t>
  </si>
  <si>
    <t>TOTALE PASSIVO</t>
  </si>
  <si>
    <t>CONTI D'ORDINE DELL'ATTIVO</t>
  </si>
  <si>
    <t>CONTI D'ORDINE DEL PASSIVO</t>
  </si>
  <si>
    <t>TOTALI</t>
  </si>
  <si>
    <t>TOTALE</t>
  </si>
  <si>
    <t>Ricerca e innovazione</t>
  </si>
  <si>
    <t>Istruzione universitaria</t>
  </si>
  <si>
    <t>Tutela della salute</t>
  </si>
  <si>
    <t>Servizi istituzionali e generali delle amministrazioni pubbliche</t>
  </si>
  <si>
    <t>Istruzione superiore</t>
  </si>
  <si>
    <t>Servizi ospedalieri</t>
  </si>
  <si>
    <t>Ricerca scientifica e tecnologica di base</t>
  </si>
  <si>
    <t>Ricerca scientifica e tecnologica applicata</t>
  </si>
  <si>
    <t>Sistema universitario e formazione post universitaria</t>
  </si>
  <si>
    <t>Diritto allo studio nell'istruzione universitaria</t>
  </si>
  <si>
    <t>Assistenza in materia sanitaria</t>
  </si>
  <si>
    <t>Indirizzo politico</t>
  </si>
  <si>
    <t>Servizi e affari generali per le amministrazioni</t>
  </si>
  <si>
    <t>Fondi da assegnare</t>
  </si>
  <si>
    <t>1) Contributi Miur e altre Amministrazioni centrali</t>
  </si>
  <si>
    <t>2) Debiti verso MIUR e altre Amministrazioni centrali</t>
  </si>
  <si>
    <t>1) Crediti verso MIUR ed altre amministrazioni Centrali</t>
  </si>
  <si>
    <t>FLUSSO MONETARIO (CASH FLOW) ASSORBITO\GENERATO DALLA GESTIONE CORRENTE</t>
  </si>
  <si>
    <t>RISULTATO DELL'ESERCIZIO</t>
  </si>
  <si>
    <t>Rettifica voci che non hanno avuto effetto sulla liquidità</t>
  </si>
  <si>
    <t>FLUSSO MONETARIO (CASH FLOW) ASSORBITO\GENERATO DALLE VARIAZIONI DEL CAPITALE CIRCOLANTE</t>
  </si>
  <si>
    <t>A) FLUSSO DI CASSA (CASH FLOW) OPERATIVO</t>
  </si>
  <si>
    <t>INVESTIMENTI IN IMMOBILIZZAZIONI</t>
  </si>
  <si>
    <t>Materiali</t>
  </si>
  <si>
    <t>Immateriali</t>
  </si>
  <si>
    <t>Finanziarie</t>
  </si>
  <si>
    <t>DISINVESTIMENTI IN IMMOBILIZZAZIONI</t>
  </si>
  <si>
    <t>B) FLUSSO MONETARIO (CASH FLOW) DA ATTIVITA' DI INVESTIMENTO/DISINVESTIMENTO</t>
  </si>
  <si>
    <t>ATTIVITA' DI FINANZIAMENTO</t>
  </si>
  <si>
    <t>Variazione netta dei finanziamenti a medio-lungo termine</t>
  </si>
  <si>
    <t>C) FLUSSO MONETARIO (CASH FLOW) DA ATTIVITA' DI FINANZIAMENTO</t>
  </si>
  <si>
    <t>FLUSSO MONETARIO (CASH FLOW) DELL'ESERCIZIO (A + B + C)</t>
  </si>
  <si>
    <t>DISPONIBILITA' MONETARIA NETTA INIZIALE</t>
  </si>
  <si>
    <t>DISPONIBILITA' MONETARIA NETTA FINALE</t>
  </si>
  <si>
    <t>CASH FLOW DELL'ESERCIZIO</t>
  </si>
  <si>
    <t>Aumento di capitale</t>
  </si>
  <si>
    <t>f) altri oneri per professori, ricercatori ed altro personale dedicato alla didattica ed alla ricerca</t>
  </si>
  <si>
    <t>Diminuzione dei crediti</t>
  </si>
  <si>
    <t>Aumento delle rimanenze</t>
  </si>
  <si>
    <t>Aumento dei debiti</t>
  </si>
  <si>
    <t>Diminuzione ratei e risconti attivi</t>
  </si>
  <si>
    <t>Diminuzione ratei e risconti passivi</t>
  </si>
  <si>
    <t>RENDICONTO  FINANZIARIO 2017</t>
  </si>
  <si>
    <t>Missioni</t>
  </si>
  <si>
    <t>Programmi</t>
  </si>
  <si>
    <t>Cofog II livello</t>
  </si>
  <si>
    <t>Ricerca di base</t>
  </si>
  <si>
    <t>R&amp;S per gli affari economici</t>
  </si>
  <si>
    <t>R&amp;S per la sanità</t>
  </si>
  <si>
    <t>Servizi ausiliari dell'istruzione</t>
  </si>
  <si>
    <t>Assistenza in materia veterinaria</t>
  </si>
  <si>
    <t>Servizi di sanità pubblica</t>
  </si>
  <si>
    <t>Istruzione non altrove classificato</t>
  </si>
  <si>
    <t>Fondi da ripartire</t>
  </si>
  <si>
    <t>CLASSIFICAZIONE DELLA SPESA PER MISSIONI E PROGRAMMI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</si>
</sst>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&quot;€&quot;\ * #,##0.00_-;\-&quot;€&quot;\ * #,##0.00_-;_-&quot;€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Times New Roman"/>
      <family val="1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224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8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4" fontId="0" fillId="0" borderId="0" xfId="0" applyNumberFormat="1"/>
    <xf numFmtId="0" fontId="4" fillId="3" borderId="3" xfId="0" applyFont="1" applyFill="1" applyBorder="1" applyAlignment="1">
      <alignment vertical="center"/>
    </xf>
    <xf numFmtId="4" fontId="4" fillId="3" borderId="3" xfId="1" applyNumberFormat="1" applyFont="1" applyFill="1" applyBorder="1" applyAlignment="1">
      <alignment horizontal="right" vertical="center"/>
    </xf>
    <xf numFmtId="0" fontId="5" fillId="0" borderId="4" xfId="0" applyFont="1" applyBorder="1"/>
    <xf numFmtId="4" fontId="5" fillId="0" borderId="4" xfId="1" applyNumberFormat="1" applyFont="1" applyBorder="1" applyAlignment="1">
      <alignment horizontal="right"/>
    </xf>
    <xf numFmtId="4" fontId="6" fillId="0" borderId="4" xfId="1" applyNumberFormat="1" applyFont="1" applyBorder="1" applyAlignment="1">
      <alignment horizontal="right"/>
    </xf>
    <xf numFmtId="4" fontId="7" fillId="0" borderId="4" xfId="1" applyNumberFormat="1" applyFont="1" applyBorder="1" applyAlignment="1">
      <alignment horizontal="right"/>
    </xf>
    <xf numFmtId="0" fontId="5" fillId="0" borderId="5" xfId="0" applyFont="1" applyBorder="1"/>
    <xf numFmtId="4" fontId="6" fillId="0" borderId="4" xfId="1" applyNumberFormat="1" applyFont="1" applyFill="1" applyBorder="1" applyAlignment="1">
      <alignment horizontal="right"/>
    </xf>
    <xf numFmtId="4" fontId="8" fillId="0" borderId="4" xfId="1" applyNumberFormat="1" applyFont="1" applyBorder="1" applyAlignment="1">
      <alignment horizontal="right"/>
    </xf>
    <xf numFmtId="0" fontId="4" fillId="3" borderId="4" xfId="0" applyFont="1" applyFill="1" applyBorder="1" applyAlignment="1">
      <alignment vertical="center"/>
    </xf>
    <xf numFmtId="4" fontId="4" fillId="3" borderId="4" xfId="1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4" fontId="0" fillId="4" borderId="0" xfId="1" applyNumberFormat="1" applyFont="1" applyFill="1" applyAlignment="1">
      <alignment vertical="center"/>
    </xf>
    <xf numFmtId="4" fontId="0" fillId="4" borderId="0" xfId="0" applyNumberFormat="1" applyFill="1" applyAlignment="1">
      <alignment vertical="center"/>
    </xf>
    <xf numFmtId="0" fontId="5" fillId="3" borderId="8" xfId="0" applyFont="1" applyFill="1" applyBorder="1" applyAlignment="1">
      <alignment vertical="center"/>
    </xf>
    <xf numFmtId="4" fontId="5" fillId="3" borderId="3" xfId="1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4" fontId="5" fillId="3" borderId="9" xfId="2" applyNumberFormat="1" applyFont="1" applyFill="1" applyBorder="1" applyAlignment="1">
      <alignment vertical="center"/>
    </xf>
    <xf numFmtId="4" fontId="8" fillId="4" borderId="4" xfId="1" applyNumberFormat="1" applyFont="1" applyFill="1" applyBorder="1" applyAlignment="1">
      <alignment vertical="center"/>
    </xf>
    <xf numFmtId="4" fontId="8" fillId="4" borderId="9" xfId="0" applyNumberFormat="1" applyFont="1" applyFill="1" applyBorder="1" applyAlignment="1">
      <alignment vertical="center"/>
    </xf>
    <xf numFmtId="4" fontId="5" fillId="4" borderId="4" xfId="1" applyNumberFormat="1" applyFont="1" applyFill="1" applyBorder="1" applyAlignment="1">
      <alignment vertical="center"/>
    </xf>
    <xf numFmtId="4" fontId="5" fillId="4" borderId="9" xfId="2" applyNumberFormat="1" applyFont="1" applyFill="1" applyBorder="1" applyAlignment="1">
      <alignment vertical="center"/>
    </xf>
    <xf numFmtId="4" fontId="8" fillId="4" borderId="9" xfId="1" applyNumberFormat="1" applyFont="1" applyFill="1" applyBorder="1" applyAlignment="1">
      <alignment vertical="center"/>
    </xf>
    <xf numFmtId="4" fontId="5" fillId="4" borderId="4" xfId="2" applyNumberFormat="1" applyFont="1" applyFill="1" applyBorder="1" applyAlignment="1">
      <alignment vertical="center"/>
    </xf>
    <xf numFmtId="4" fontId="6" fillId="0" borderId="9" xfId="1" applyNumberFormat="1" applyFont="1" applyFill="1" applyBorder="1" applyAlignment="1">
      <alignment vertical="center"/>
    </xf>
    <xf numFmtId="4" fontId="5" fillId="3" borderId="4" xfId="1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5" fillId="3" borderId="4" xfId="2" applyNumberFormat="1" applyFont="1" applyFill="1" applyBorder="1" applyAlignment="1">
      <alignment vertical="center"/>
    </xf>
    <xf numFmtId="4" fontId="5" fillId="3" borderId="9" xfId="1" applyNumberFormat="1" applyFont="1" applyFill="1" applyBorder="1" applyAlignment="1">
      <alignment vertical="center"/>
    </xf>
    <xf numFmtId="4" fontId="5" fillId="4" borderId="9" xfId="1" applyNumberFormat="1" applyFont="1" applyFill="1" applyBorder="1" applyAlignment="1">
      <alignment vertical="center"/>
    </xf>
    <xf numFmtId="4" fontId="8" fillId="4" borderId="0" xfId="1" applyNumberFormat="1" applyFont="1" applyFill="1" applyAlignment="1">
      <alignment vertical="center"/>
    </xf>
    <xf numFmtId="4" fontId="8" fillId="4" borderId="5" xfId="1" applyNumberFormat="1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4" fontId="8" fillId="4" borderId="10" xfId="0" applyNumberFormat="1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4" fontId="5" fillId="3" borderId="5" xfId="1" applyNumberFormat="1" applyFont="1" applyFill="1" applyBorder="1" applyAlignment="1">
      <alignment vertical="center"/>
    </xf>
    <xf numFmtId="165" fontId="0" fillId="4" borderId="0" xfId="0" applyNumberFormat="1" applyFill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8" fillId="0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0" fontId="7" fillId="0" borderId="6" xfId="0" quotePrefix="1" applyFont="1" applyFill="1" applyBorder="1" applyAlignment="1">
      <alignment horizontal="left" vertical="center" wrapText="1"/>
    </xf>
    <xf numFmtId="4" fontId="8" fillId="0" borderId="6" xfId="0" applyNumberFormat="1" applyFont="1" applyBorder="1" applyAlignment="1">
      <alignment vertical="center"/>
    </xf>
    <xf numFmtId="0" fontId="6" fillId="0" borderId="6" xfId="0" quotePrefix="1" applyFont="1" applyFill="1" applyBorder="1" applyAlignment="1">
      <alignment horizontal="left" vertical="center" wrapText="1"/>
    </xf>
    <xf numFmtId="4" fontId="5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5" borderId="1" xfId="0" quotePrefix="1" applyFont="1" applyFill="1" applyBorder="1" applyAlignment="1">
      <alignment horizontal="center" vertical="center"/>
    </xf>
    <xf numFmtId="1" fontId="3" fillId="5" borderId="2" xfId="1" quotePrefix="1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Fill="1" applyBorder="1"/>
    <xf numFmtId="0" fontId="3" fillId="5" borderId="6" xfId="0" quotePrefix="1" applyFont="1" applyFill="1" applyBorder="1" applyAlignment="1">
      <alignment horizontal="left" vertical="center"/>
    </xf>
    <xf numFmtId="4" fontId="3" fillId="5" borderId="6" xfId="1" quotePrefix="1" applyNumberFormat="1" applyFont="1" applyFill="1" applyBorder="1" applyAlignment="1">
      <alignment horizontal="right" vertical="center"/>
    </xf>
    <xf numFmtId="0" fontId="8" fillId="0" borderId="4" xfId="0" applyFont="1" applyBorder="1"/>
    <xf numFmtId="0" fontId="8" fillId="0" borderId="4" xfId="0" applyFont="1" applyFill="1" applyBorder="1"/>
    <xf numFmtId="0" fontId="3" fillId="5" borderId="7" xfId="0" quotePrefix="1" applyFont="1" applyFill="1" applyBorder="1" applyAlignment="1">
      <alignment horizontal="left" vertical="center"/>
    </xf>
    <xf numFmtId="0" fontId="9" fillId="5" borderId="6" xfId="0" quotePrefix="1" applyFont="1" applyFill="1" applyBorder="1" applyAlignment="1">
      <alignment horizontal="center" vertical="center"/>
    </xf>
    <xf numFmtId="1" fontId="10" fillId="5" borderId="6" xfId="1" quotePrefix="1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9" fillId="5" borderId="1" xfId="0" quotePrefix="1" applyFont="1" applyFill="1" applyBorder="1" applyAlignment="1">
      <alignment horizontal="center" vertical="center"/>
    </xf>
    <xf numFmtId="4" fontId="9" fillId="5" borderId="6" xfId="1" quotePrefix="1" applyNumberFormat="1" applyFont="1" applyFill="1" applyBorder="1" applyAlignment="1">
      <alignment horizontal="right" vertical="center"/>
    </xf>
    <xf numFmtId="0" fontId="9" fillId="5" borderId="5" xfId="0" quotePrefix="1" applyFont="1" applyFill="1" applyBorder="1" applyAlignment="1">
      <alignment horizontal="center" vertical="center"/>
    </xf>
    <xf numFmtId="4" fontId="9" fillId="5" borderId="10" xfId="0" quotePrefix="1" applyNumberFormat="1" applyFont="1" applyFill="1" applyBorder="1" applyAlignment="1">
      <alignment horizontal="right" vertical="center"/>
    </xf>
    <xf numFmtId="4" fontId="11" fillId="0" borderId="6" xfId="0" applyNumberFormat="1" applyFont="1" applyBorder="1" applyAlignment="1">
      <alignment vertical="center"/>
    </xf>
    <xf numFmtId="4" fontId="11" fillId="0" borderId="6" xfId="0" applyNumberFormat="1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left" vertical="center" wrapText="1" indent="1"/>
    </xf>
    <xf numFmtId="4" fontId="15" fillId="0" borderId="6" xfId="0" applyNumberFormat="1" applyFont="1" applyFill="1" applyBorder="1" applyAlignment="1" applyProtection="1">
      <alignment horizontal="right" vertical="center" wrapText="1"/>
    </xf>
    <xf numFmtId="0" fontId="16" fillId="0" borderId="6" xfId="0" applyNumberFormat="1" applyFont="1" applyFill="1" applyBorder="1" applyAlignment="1" applyProtection="1">
      <alignment horizontal="left" vertical="center" wrapText="1" indent="1"/>
    </xf>
    <xf numFmtId="4" fontId="15" fillId="0" borderId="6" xfId="2" applyNumberFormat="1" applyFont="1" applyBorder="1" applyAlignment="1">
      <alignment vertical="center"/>
    </xf>
    <xf numFmtId="0" fontId="14" fillId="0" borderId="6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4" fontId="15" fillId="0" borderId="6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4" fontId="15" fillId="0" borderId="6" xfId="0" applyNumberFormat="1" applyFont="1" applyBorder="1" applyAlignment="1">
      <alignment vertical="center"/>
    </xf>
    <xf numFmtId="164" fontId="0" fillId="0" borderId="0" xfId="0" applyNumberFormat="1"/>
    <xf numFmtId="0" fontId="3" fillId="5" borderId="6" xfId="0" quotePrefix="1" applyFont="1" applyFill="1" applyBorder="1" applyAlignment="1">
      <alignment horizontal="center" vertical="center"/>
    </xf>
    <xf numFmtId="0" fontId="9" fillId="5" borderId="6" xfId="0" quotePrefix="1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 indent="1"/>
    </xf>
    <xf numFmtId="4" fontId="15" fillId="0" borderId="6" xfId="0" applyNumberFormat="1" applyFont="1" applyFill="1" applyBorder="1" applyAlignment="1" applyProtection="1">
      <alignment horizontal="right" vertical="center" wrapText="1"/>
    </xf>
    <xf numFmtId="0" fontId="13" fillId="2" borderId="6" xfId="0" quotePrefix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applyProtection="1">
      <alignment horizontal="left" vertical="center" wrapText="1" inden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1926503</xdr:colOff>
      <xdr:row>0</xdr:row>
      <xdr:rowOff>753301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B8D3EE1-7784-464D-93F4-46A7AA9B2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6503" cy="7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2998888</xdr:colOff>
      <xdr:row>0</xdr:row>
      <xdr:rowOff>1085850</xdr:rowOff>
    </xdr:to>
    <xdr:pic>
      <xdr:nvPicPr>
        <xdr:cNvPr id="11" name="Immagine 2" descr="w_area_cont_fin_contr_gest">
          <a:extLst>
            <a:ext uri="{FF2B5EF4-FFF2-40B4-BE49-F238E27FC236}">
              <a16:creationId xmlns:a16="http://schemas.microsoft.com/office/drawing/2014/main" id="{73483CEB-763F-4897-A51D-B0BFFF0F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300206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3002063</xdr:colOff>
      <xdr:row>0</xdr:row>
      <xdr:rowOff>1085850</xdr:rowOff>
    </xdr:to>
    <xdr:pic>
      <xdr:nvPicPr>
        <xdr:cNvPr id="4" name="Immagine 2" descr="w_area_cont_fin_contr_gest">
          <a:extLst>
            <a:ext uri="{FF2B5EF4-FFF2-40B4-BE49-F238E27FC236}">
              <a16:creationId xmlns:a16="http://schemas.microsoft.com/office/drawing/2014/main" id="{320AF77F-3FFA-49C1-AE46-2A0E6AB9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2998888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2163396</xdr:colOff>
      <xdr:row>0</xdr:row>
      <xdr:rowOff>762000</xdr:rowOff>
    </xdr:to>
    <xdr:pic>
      <xdr:nvPicPr>
        <xdr:cNvPr id="5" name="Immagine 4" descr="w_area_cont_fin_contr_gest">
          <a:extLst>
            <a:ext uri="{FF2B5EF4-FFF2-40B4-BE49-F238E27FC236}">
              <a16:creationId xmlns:a16="http://schemas.microsoft.com/office/drawing/2014/main" id="{6A1E59E5-264F-4AAC-BC7A-6E053ECFC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215704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2160221</xdr:colOff>
      <xdr:row>0</xdr:row>
      <xdr:rowOff>762000</xdr:rowOff>
    </xdr:to>
    <xdr:pic>
      <xdr:nvPicPr>
        <xdr:cNvPr id="4" name="Immagine 3" descr="w_area_cont_fin_contr_gest">
          <a:extLst>
            <a:ext uri="{FF2B5EF4-FFF2-40B4-BE49-F238E27FC236}">
              <a16:creationId xmlns:a16="http://schemas.microsoft.com/office/drawing/2014/main" id="{A6019800-D0FA-45DB-A84C-99D02281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2160221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0</xdr:row>
      <xdr:rowOff>0</xdr:rowOff>
    </xdr:from>
    <xdr:to>
      <xdr:col>0</xdr:col>
      <xdr:colOff>2457450</xdr:colOff>
      <xdr:row>0</xdr:row>
      <xdr:rowOff>958850</xdr:rowOff>
    </xdr:to>
    <xdr:pic>
      <xdr:nvPicPr>
        <xdr:cNvPr id="2" name="Immagine 2" descr="w_area_cont_fin_contr_gest">
          <a:extLst>
            <a:ext uri="{FF2B5EF4-FFF2-40B4-BE49-F238E27FC236}">
              <a16:creationId xmlns:a16="http://schemas.microsoft.com/office/drawing/2014/main" id="{142E434C-B560-47DE-BFA5-24F961CE5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95248" y="0"/>
          <a:ext cx="2362202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9EA-DD89-4D0D-8CC3-0FB47A168897}">
  <dimension ref="A1:B67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101.5703125" customWidth="1"/>
    <col min="2" max="2" width="21.5703125" customWidth="1"/>
  </cols>
  <sheetData>
    <row r="1" spans="1:2" ht="62.25" customHeight="1" x14ac:dyDescent="0.25"/>
    <row r="2" spans="1:2" ht="30.6" customHeight="1" x14ac:dyDescent="0.25">
      <c r="A2" s="56" t="s">
        <v>0</v>
      </c>
      <c r="B2" s="57">
        <v>2017</v>
      </c>
    </row>
    <row r="3" spans="1:2" x14ac:dyDescent="0.25">
      <c r="A3" s="2" t="s">
        <v>1</v>
      </c>
      <c r="B3" s="3"/>
    </row>
    <row r="4" spans="1:2" x14ac:dyDescent="0.25">
      <c r="A4" s="4" t="s">
        <v>2</v>
      </c>
      <c r="B4" s="5">
        <f>SUM(B5:B7)</f>
        <v>150157334.38</v>
      </c>
    </row>
    <row r="5" spans="1:2" x14ac:dyDescent="0.25">
      <c r="A5" s="58" t="s">
        <v>3</v>
      </c>
      <c r="B5" s="6">
        <v>122630109</v>
      </c>
    </row>
    <row r="6" spans="1:2" x14ac:dyDescent="0.25">
      <c r="A6" s="58" t="s">
        <v>4</v>
      </c>
      <c r="B6" s="6">
        <v>12755365.75</v>
      </c>
    </row>
    <row r="7" spans="1:2" x14ac:dyDescent="0.25">
      <c r="A7" s="58" t="s">
        <v>5</v>
      </c>
      <c r="B7" s="6">
        <v>14771859.629999999</v>
      </c>
    </row>
    <row r="8" spans="1:2" x14ac:dyDescent="0.25">
      <c r="A8" s="4" t="s">
        <v>6</v>
      </c>
      <c r="B8" s="5">
        <f>SUM(B9:B15)</f>
        <v>585843737.00999999</v>
      </c>
    </row>
    <row r="9" spans="1:2" x14ac:dyDescent="0.25">
      <c r="A9" s="58" t="s">
        <v>149</v>
      </c>
      <c r="B9" s="6">
        <v>556044934.36999989</v>
      </c>
    </row>
    <row r="10" spans="1:2" x14ac:dyDescent="0.25">
      <c r="A10" s="58" t="s">
        <v>7</v>
      </c>
      <c r="B10" s="6">
        <v>2150623.69</v>
      </c>
    </row>
    <row r="11" spans="1:2" x14ac:dyDescent="0.25">
      <c r="A11" s="58" t="s">
        <v>8</v>
      </c>
      <c r="B11" s="6">
        <v>125202.22</v>
      </c>
    </row>
    <row r="12" spans="1:2" x14ac:dyDescent="0.25">
      <c r="A12" s="59" t="s">
        <v>9</v>
      </c>
      <c r="B12" s="6">
        <v>5286337.26</v>
      </c>
    </row>
    <row r="13" spans="1:2" x14ac:dyDescent="0.25">
      <c r="A13" s="58" t="s">
        <v>10</v>
      </c>
      <c r="B13" s="6">
        <v>215376.35</v>
      </c>
    </row>
    <row r="14" spans="1:2" x14ac:dyDescent="0.25">
      <c r="A14" s="58" t="s">
        <v>11</v>
      </c>
      <c r="B14" s="6">
        <v>11170453.719999999</v>
      </c>
    </row>
    <row r="15" spans="1:2" x14ac:dyDescent="0.25">
      <c r="A15" s="58" t="s">
        <v>12</v>
      </c>
      <c r="B15" s="6">
        <v>10850809.4</v>
      </c>
    </row>
    <row r="16" spans="1:2" x14ac:dyDescent="0.25">
      <c r="A16" s="4" t="s">
        <v>13</v>
      </c>
      <c r="B16" s="5">
        <v>0</v>
      </c>
    </row>
    <row r="17" spans="1:2" x14ac:dyDescent="0.25">
      <c r="A17" s="4" t="s">
        <v>14</v>
      </c>
      <c r="B17" s="5">
        <v>0</v>
      </c>
    </row>
    <row r="18" spans="1:2" x14ac:dyDescent="0.25">
      <c r="A18" s="4" t="s">
        <v>15</v>
      </c>
      <c r="B18" s="7">
        <v>33537077.440000005</v>
      </c>
    </row>
    <row r="19" spans="1:2" x14ac:dyDescent="0.25">
      <c r="A19" s="4" t="s">
        <v>16</v>
      </c>
      <c r="B19" s="7">
        <v>106059.23</v>
      </c>
    </row>
    <row r="20" spans="1:2" x14ac:dyDescent="0.25">
      <c r="A20" s="8" t="s">
        <v>17</v>
      </c>
      <c r="B20" s="7">
        <v>0</v>
      </c>
    </row>
    <row r="21" spans="1:2" ht="15.75" x14ac:dyDescent="0.25">
      <c r="A21" s="60" t="s">
        <v>18</v>
      </c>
      <c r="B21" s="61">
        <f>B4+B8+B16+B17+B18+B19+B20</f>
        <v>769644208.06000006</v>
      </c>
    </row>
    <row r="22" spans="1:2" x14ac:dyDescent="0.25">
      <c r="A22" s="2" t="s">
        <v>19</v>
      </c>
      <c r="B22" s="3"/>
    </row>
    <row r="23" spans="1:2" x14ac:dyDescent="0.25">
      <c r="A23" s="4" t="s">
        <v>20</v>
      </c>
      <c r="B23" s="5">
        <f>B24+B31</f>
        <v>452175457.14000005</v>
      </c>
    </row>
    <row r="24" spans="1:2" x14ac:dyDescent="0.25">
      <c r="A24" s="62" t="s">
        <v>21</v>
      </c>
      <c r="B24" s="9">
        <f>SUM(B25:B30)</f>
        <v>297412285.88000005</v>
      </c>
    </row>
    <row r="25" spans="1:2" x14ac:dyDescent="0.25">
      <c r="A25" s="62" t="s">
        <v>22</v>
      </c>
      <c r="B25" s="6">
        <v>258727822.81000006</v>
      </c>
    </row>
    <row r="26" spans="1:2" x14ac:dyDescent="0.25">
      <c r="A26" s="63" t="s">
        <v>23</v>
      </c>
      <c r="B26" s="6">
        <v>24484847.209999993</v>
      </c>
    </row>
    <row r="27" spans="1:2" x14ac:dyDescent="0.25">
      <c r="A27" s="62" t="s">
        <v>24</v>
      </c>
      <c r="B27" s="6">
        <v>1892881.38</v>
      </c>
    </row>
    <row r="28" spans="1:2" x14ac:dyDescent="0.25">
      <c r="A28" s="62" t="s">
        <v>25</v>
      </c>
      <c r="B28" s="6">
        <v>3376098.97</v>
      </c>
    </row>
    <row r="29" spans="1:2" x14ac:dyDescent="0.25">
      <c r="A29" s="62" t="s">
        <v>26</v>
      </c>
      <c r="B29" s="6">
        <v>3662430.2100000009</v>
      </c>
    </row>
    <row r="30" spans="1:2" x14ac:dyDescent="0.25">
      <c r="A30" s="62" t="s">
        <v>171</v>
      </c>
      <c r="B30" s="6">
        <v>5268205.2999999989</v>
      </c>
    </row>
    <row r="31" spans="1:2" x14ac:dyDescent="0.25">
      <c r="A31" s="62" t="s">
        <v>27</v>
      </c>
      <c r="B31" s="6">
        <v>154763171.25999999</v>
      </c>
    </row>
    <row r="32" spans="1:2" x14ac:dyDescent="0.25">
      <c r="A32" s="4" t="s">
        <v>28</v>
      </c>
      <c r="B32" s="5">
        <f>SUM(B33:B44)</f>
        <v>201156445.25000003</v>
      </c>
    </row>
    <row r="33" spans="1:2" x14ac:dyDescent="0.25">
      <c r="A33" s="62" t="s">
        <v>29</v>
      </c>
      <c r="B33" s="6">
        <v>100368798.44</v>
      </c>
    </row>
    <row r="34" spans="1:2" x14ac:dyDescent="0.25">
      <c r="A34" s="62" t="s">
        <v>30</v>
      </c>
      <c r="B34" s="9">
        <v>0</v>
      </c>
    </row>
    <row r="35" spans="1:2" x14ac:dyDescent="0.25">
      <c r="A35" s="62" t="s">
        <v>31</v>
      </c>
      <c r="B35" s="6">
        <v>1347454.8000000003</v>
      </c>
    </row>
    <row r="36" spans="1:2" x14ac:dyDescent="0.25">
      <c r="A36" s="62" t="s">
        <v>32</v>
      </c>
      <c r="B36" s="6">
        <v>11306548.120000001</v>
      </c>
    </row>
    <row r="37" spans="1:2" x14ac:dyDescent="0.25">
      <c r="A37" s="62" t="s">
        <v>33</v>
      </c>
      <c r="B37" s="6">
        <v>6556136.3600000003</v>
      </c>
    </row>
    <row r="38" spans="1:2" x14ac:dyDescent="0.25">
      <c r="A38" s="62" t="s">
        <v>34</v>
      </c>
      <c r="B38" s="6">
        <v>0</v>
      </c>
    </row>
    <row r="39" spans="1:2" x14ac:dyDescent="0.25">
      <c r="A39" s="62" t="s">
        <v>35</v>
      </c>
      <c r="B39" s="6">
        <v>5369463.9000000004</v>
      </c>
    </row>
    <row r="40" spans="1:2" x14ac:dyDescent="0.25">
      <c r="A40" s="62" t="s">
        <v>36</v>
      </c>
      <c r="B40" s="6">
        <v>63821050.620000012</v>
      </c>
    </row>
    <row r="41" spans="1:2" x14ac:dyDescent="0.25">
      <c r="A41" s="62" t="s">
        <v>37</v>
      </c>
      <c r="B41" s="6">
        <v>2886787.2800000003</v>
      </c>
    </row>
    <row r="42" spans="1:2" x14ac:dyDescent="0.25">
      <c r="A42" s="62" t="s">
        <v>38</v>
      </c>
      <c r="B42" s="10">
        <v>0</v>
      </c>
    </row>
    <row r="43" spans="1:2" x14ac:dyDescent="0.25">
      <c r="A43" s="62" t="s">
        <v>39</v>
      </c>
      <c r="B43" s="6">
        <v>5257758.3</v>
      </c>
    </row>
    <row r="44" spans="1:2" x14ac:dyDescent="0.25">
      <c r="A44" s="62" t="s">
        <v>40</v>
      </c>
      <c r="B44" s="6">
        <v>4242447.43</v>
      </c>
    </row>
    <row r="45" spans="1:2" x14ac:dyDescent="0.25">
      <c r="A45" s="4" t="s">
        <v>41</v>
      </c>
      <c r="B45" s="5">
        <f>SUM(B46:B49)</f>
        <v>29620742.130000003</v>
      </c>
    </row>
    <row r="46" spans="1:2" x14ac:dyDescent="0.25">
      <c r="A46" s="62" t="s">
        <v>42</v>
      </c>
      <c r="B46" s="6">
        <v>517907.55000000005</v>
      </c>
    </row>
    <row r="47" spans="1:2" x14ac:dyDescent="0.25">
      <c r="A47" s="62" t="s">
        <v>43</v>
      </c>
      <c r="B47" s="6">
        <v>29102834.580000002</v>
      </c>
    </row>
    <row r="48" spans="1:2" x14ac:dyDescent="0.25">
      <c r="A48" s="62" t="s">
        <v>44</v>
      </c>
      <c r="B48" s="10">
        <v>0</v>
      </c>
    </row>
    <row r="49" spans="1:2" x14ac:dyDescent="0.25">
      <c r="A49" s="62" t="s">
        <v>45</v>
      </c>
      <c r="B49" s="10">
        <v>0</v>
      </c>
    </row>
    <row r="50" spans="1:2" x14ac:dyDescent="0.25">
      <c r="A50" s="4" t="s">
        <v>46</v>
      </c>
      <c r="B50" s="5">
        <v>86251758.980000004</v>
      </c>
    </row>
    <row r="51" spans="1:2" x14ac:dyDescent="0.25">
      <c r="A51" s="8" t="s">
        <v>47</v>
      </c>
      <c r="B51" s="5">
        <v>8441984.5899999999</v>
      </c>
    </row>
    <row r="52" spans="1:2" ht="15.75" x14ac:dyDescent="0.25">
      <c r="A52" s="64" t="s">
        <v>48</v>
      </c>
      <c r="B52" s="61">
        <f>B23+B32+B45+B50+B51</f>
        <v>777646388.09000015</v>
      </c>
    </row>
    <row r="53" spans="1:2" ht="15.75" x14ac:dyDescent="0.25">
      <c r="A53" s="64" t="s">
        <v>49</v>
      </c>
      <c r="B53" s="61">
        <f>B21-B52</f>
        <v>-8002180.0300000906</v>
      </c>
    </row>
    <row r="54" spans="1:2" x14ac:dyDescent="0.25">
      <c r="A54" s="11" t="s">
        <v>50</v>
      </c>
      <c r="B54" s="12">
        <f>B55-B56+B57</f>
        <v>2546065.46</v>
      </c>
    </row>
    <row r="55" spans="1:2" x14ac:dyDescent="0.25">
      <c r="A55" s="62" t="s">
        <v>51</v>
      </c>
      <c r="B55" s="6">
        <v>2579966.67</v>
      </c>
    </row>
    <row r="56" spans="1:2" x14ac:dyDescent="0.25">
      <c r="A56" s="62" t="s">
        <v>52</v>
      </c>
      <c r="B56" s="6">
        <v>30331.620000000003</v>
      </c>
    </row>
    <row r="57" spans="1:2" x14ac:dyDescent="0.25">
      <c r="A57" s="62" t="s">
        <v>53</v>
      </c>
      <c r="B57" s="6">
        <v>-3569.59</v>
      </c>
    </row>
    <row r="58" spans="1:2" x14ac:dyDescent="0.25">
      <c r="A58" s="11" t="s">
        <v>54</v>
      </c>
      <c r="B58" s="12">
        <f>B59-B60</f>
        <v>0</v>
      </c>
    </row>
    <row r="59" spans="1:2" x14ac:dyDescent="0.25">
      <c r="A59" s="62" t="s">
        <v>55</v>
      </c>
      <c r="B59" s="6">
        <v>0</v>
      </c>
    </row>
    <row r="60" spans="1:2" x14ac:dyDescent="0.25">
      <c r="A60" s="62" t="s">
        <v>56</v>
      </c>
      <c r="B60" s="6">
        <v>0</v>
      </c>
    </row>
    <row r="61" spans="1:2" x14ac:dyDescent="0.25">
      <c r="A61" s="11" t="s">
        <v>57</v>
      </c>
      <c r="B61" s="12">
        <f>B62-B63</f>
        <v>64153892.729999997</v>
      </c>
    </row>
    <row r="62" spans="1:2" x14ac:dyDescent="0.25">
      <c r="A62" s="62" t="s">
        <v>58</v>
      </c>
      <c r="B62" s="6">
        <v>73801727.719999999</v>
      </c>
    </row>
    <row r="63" spans="1:2" x14ac:dyDescent="0.25">
      <c r="A63" s="62" t="s">
        <v>59</v>
      </c>
      <c r="B63" s="6">
        <v>9647834.9900000002</v>
      </c>
    </row>
    <row r="64" spans="1:2" x14ac:dyDescent="0.25">
      <c r="A64" s="13" t="s">
        <v>60</v>
      </c>
      <c r="B64" s="12">
        <v>28370326.230000012</v>
      </c>
    </row>
    <row r="65" spans="1:2" ht="15.75" x14ac:dyDescent="0.25">
      <c r="A65" s="60" t="s">
        <v>61</v>
      </c>
      <c r="B65" s="61">
        <f>B53+B54+B58+B61-B64</f>
        <v>30327451.929999895</v>
      </c>
    </row>
    <row r="66" spans="1:2" x14ac:dyDescent="0.25">
      <c r="B66" s="1"/>
    </row>
    <row r="67" spans="1:2" x14ac:dyDescent="0.25">
      <c r="B67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4F98-7B58-4AD8-8422-7ABA7C183AE6}">
  <dimension ref="A1:G63"/>
  <sheetViews>
    <sheetView zoomScale="110" zoomScaleNormal="110" workbookViewId="0">
      <selection activeCell="A2" sqref="A2:D2"/>
    </sheetView>
  </sheetViews>
  <sheetFormatPr defaultRowHeight="15" x14ac:dyDescent="0.25"/>
  <cols>
    <col min="1" max="1" width="62.85546875" customWidth="1"/>
    <col min="2" max="2" width="17.28515625" customWidth="1"/>
    <col min="3" max="3" width="62.85546875" customWidth="1"/>
    <col min="4" max="4" width="18.7109375" bestFit="1" customWidth="1"/>
  </cols>
  <sheetData>
    <row r="1" spans="1:7" ht="90.6" customHeight="1" x14ac:dyDescent="0.25">
      <c r="A1" s="14"/>
      <c r="B1" s="15"/>
      <c r="C1" s="14"/>
      <c r="D1" s="16"/>
    </row>
    <row r="2" spans="1:7" s="14" customFormat="1" ht="30.6" customHeight="1" x14ac:dyDescent="0.25">
      <c r="A2" s="88" t="s">
        <v>62</v>
      </c>
      <c r="B2" s="88"/>
      <c r="C2" s="88"/>
      <c r="D2" s="88"/>
      <c r="F2" s="40"/>
      <c r="G2" s="40"/>
    </row>
    <row r="3" spans="1:7" s="14" customFormat="1" x14ac:dyDescent="0.25">
      <c r="A3" s="89" t="s">
        <v>63</v>
      </c>
      <c r="B3" s="89"/>
      <c r="C3" s="89" t="s">
        <v>64</v>
      </c>
      <c r="D3" s="89"/>
      <c r="F3" s="40"/>
      <c r="G3" s="40"/>
    </row>
    <row r="4" spans="1:7" s="14" customFormat="1" ht="21.6" customHeight="1" x14ac:dyDescent="0.25">
      <c r="A4" s="89"/>
      <c r="B4" s="89"/>
      <c r="C4" s="89"/>
      <c r="D4" s="89"/>
      <c r="F4" s="40"/>
      <c r="G4" s="40"/>
    </row>
    <row r="5" spans="1:7" s="14" customFormat="1" ht="21" customHeight="1" x14ac:dyDescent="0.25">
      <c r="A5" s="65"/>
      <c r="B5" s="66">
        <v>2017</v>
      </c>
      <c r="C5" s="65"/>
      <c r="D5" s="66">
        <v>2017</v>
      </c>
      <c r="F5" s="40"/>
      <c r="G5" s="40"/>
    </row>
    <row r="6" spans="1:7" x14ac:dyDescent="0.25">
      <c r="A6" s="17" t="s">
        <v>65</v>
      </c>
      <c r="B6" s="18">
        <f>B8+B16+B26</f>
        <v>405156106.48000014</v>
      </c>
      <c r="C6" s="19" t="s">
        <v>66</v>
      </c>
      <c r="D6" s="20">
        <f>D8+D10+D16</f>
        <v>605723257.88999987</v>
      </c>
    </row>
    <row r="7" spans="1:7" x14ac:dyDescent="0.25">
      <c r="A7" s="38"/>
      <c r="B7" s="21"/>
      <c r="C7" s="29"/>
      <c r="D7" s="22"/>
    </row>
    <row r="8" spans="1:7" x14ac:dyDescent="0.25">
      <c r="A8" s="67" t="s">
        <v>67</v>
      </c>
      <c r="B8" s="23">
        <f>SUM(B10:B14)</f>
        <v>1768049.38</v>
      </c>
      <c r="C8" s="68" t="s">
        <v>68</v>
      </c>
      <c r="D8" s="24">
        <v>116596275.75</v>
      </c>
    </row>
    <row r="9" spans="1:7" x14ac:dyDescent="0.25">
      <c r="A9" s="38"/>
      <c r="B9" s="21"/>
      <c r="C9" s="29"/>
      <c r="D9" s="22"/>
    </row>
    <row r="10" spans="1:7" x14ac:dyDescent="0.25">
      <c r="A10" s="38" t="s">
        <v>69</v>
      </c>
      <c r="B10" s="21">
        <v>0</v>
      </c>
      <c r="C10" s="68" t="s">
        <v>70</v>
      </c>
      <c r="D10" s="24">
        <f>SUM(D12:D14)</f>
        <v>284463382.66000003</v>
      </c>
    </row>
    <row r="11" spans="1:7" x14ac:dyDescent="0.25">
      <c r="A11" s="38" t="s">
        <v>71</v>
      </c>
      <c r="B11" s="21">
        <v>713047.96</v>
      </c>
      <c r="C11" s="29"/>
      <c r="D11" s="22"/>
    </row>
    <row r="12" spans="1:7" x14ac:dyDescent="0.25">
      <c r="A12" s="38" t="s">
        <v>72</v>
      </c>
      <c r="B12" s="21">
        <v>2092.84</v>
      </c>
      <c r="C12" s="29" t="s">
        <v>73</v>
      </c>
      <c r="D12" s="25">
        <v>0</v>
      </c>
    </row>
    <row r="13" spans="1:7" x14ac:dyDescent="0.25">
      <c r="A13" s="38" t="s">
        <v>74</v>
      </c>
      <c r="B13" s="21">
        <v>0</v>
      </c>
      <c r="C13" s="29" t="s">
        <v>75</v>
      </c>
      <c r="D13" s="25">
        <v>32862617.739999998</v>
      </c>
    </row>
    <row r="14" spans="1:7" x14ac:dyDescent="0.25">
      <c r="A14" s="38" t="s">
        <v>76</v>
      </c>
      <c r="B14" s="21">
        <v>1052908.58</v>
      </c>
      <c r="C14" s="29" t="s">
        <v>77</v>
      </c>
      <c r="D14" s="25">
        <v>251600764.92000002</v>
      </c>
    </row>
    <row r="15" spans="1:7" x14ac:dyDescent="0.25">
      <c r="A15" s="38"/>
      <c r="B15" s="21"/>
      <c r="C15" s="29"/>
      <c r="D15" s="22"/>
    </row>
    <row r="16" spans="1:7" x14ac:dyDescent="0.25">
      <c r="A16" s="67" t="s">
        <v>78</v>
      </c>
      <c r="B16" s="26">
        <f>SUM(B18:B24)</f>
        <v>395798831.94000012</v>
      </c>
      <c r="C16" s="68" t="s">
        <v>79</v>
      </c>
      <c r="D16" s="24">
        <f>SUM(D18:D21)</f>
        <v>204663599.4799999</v>
      </c>
    </row>
    <row r="17" spans="1:4" x14ac:dyDescent="0.25">
      <c r="A17" s="38"/>
      <c r="B17" s="21"/>
      <c r="C17" s="29"/>
      <c r="D17" s="22"/>
    </row>
    <row r="18" spans="1:4" x14ac:dyDescent="0.25">
      <c r="A18" s="38" t="s">
        <v>80</v>
      </c>
      <c r="B18" s="21">
        <v>340457678.58000004</v>
      </c>
      <c r="C18" s="29" t="s">
        <v>81</v>
      </c>
      <c r="D18" s="25">
        <v>30327451.929999895</v>
      </c>
    </row>
    <row r="19" spans="1:4" x14ac:dyDescent="0.25">
      <c r="A19" s="38" t="s">
        <v>82</v>
      </c>
      <c r="B19" s="21">
        <v>17274695.810000032</v>
      </c>
      <c r="C19" s="29" t="s">
        <v>83</v>
      </c>
      <c r="D19" s="25">
        <v>174336147.55000001</v>
      </c>
    </row>
    <row r="20" spans="1:4" x14ac:dyDescent="0.25">
      <c r="A20" s="38" t="s">
        <v>84</v>
      </c>
      <c r="B20" s="21">
        <v>10921022.219999999</v>
      </c>
      <c r="C20" s="29" t="s">
        <v>85</v>
      </c>
      <c r="D20" s="25">
        <v>0</v>
      </c>
    </row>
    <row r="21" spans="1:4" x14ac:dyDescent="0.25">
      <c r="A21" s="38" t="s">
        <v>86</v>
      </c>
      <c r="B21" s="21">
        <v>17136787.949999999</v>
      </c>
      <c r="C21" s="69"/>
      <c r="D21" s="27"/>
    </row>
    <row r="22" spans="1:4" x14ac:dyDescent="0.25">
      <c r="A22" s="38" t="s">
        <v>87</v>
      </c>
      <c r="B22" s="21">
        <v>9740344.4500000104</v>
      </c>
      <c r="C22" s="29"/>
      <c r="D22" s="22"/>
    </row>
    <row r="23" spans="1:4" x14ac:dyDescent="0.25">
      <c r="A23" s="38" t="s">
        <v>88</v>
      </c>
      <c r="B23" s="21">
        <v>0</v>
      </c>
      <c r="C23" s="19" t="s">
        <v>89</v>
      </c>
      <c r="D23" s="28">
        <v>155451575.05000001</v>
      </c>
    </row>
    <row r="24" spans="1:4" x14ac:dyDescent="0.25">
      <c r="A24" s="38" t="s">
        <v>90</v>
      </c>
      <c r="B24" s="21">
        <v>268302.92999999993</v>
      </c>
      <c r="C24" s="29"/>
      <c r="D24" s="22"/>
    </row>
    <row r="25" spans="1:4" x14ac:dyDescent="0.25">
      <c r="A25" s="38"/>
      <c r="B25" s="21"/>
      <c r="C25" s="29"/>
      <c r="D25" s="22"/>
    </row>
    <row r="26" spans="1:4" x14ac:dyDescent="0.25">
      <c r="A26" s="67" t="s">
        <v>91</v>
      </c>
      <c r="B26" s="23">
        <v>7589225.1600000001</v>
      </c>
      <c r="C26" s="19" t="s">
        <v>92</v>
      </c>
      <c r="D26" s="28">
        <v>4452345.53</v>
      </c>
    </row>
    <row r="27" spans="1:4" x14ac:dyDescent="0.25">
      <c r="A27" s="38"/>
      <c r="B27" s="21"/>
      <c r="C27" s="29"/>
      <c r="D27" s="22"/>
    </row>
    <row r="28" spans="1:4" x14ac:dyDescent="0.25">
      <c r="A28" s="38"/>
      <c r="B28" s="21"/>
      <c r="C28" s="29"/>
      <c r="D28" s="22"/>
    </row>
    <row r="29" spans="1:4" x14ac:dyDescent="0.25">
      <c r="A29" s="17" t="s">
        <v>93</v>
      </c>
      <c r="B29" s="28">
        <f>B31+B33+B45+B47</f>
        <v>816997403.86000001</v>
      </c>
      <c r="C29" s="19" t="s">
        <v>94</v>
      </c>
      <c r="D29" s="20">
        <f>SUM(D31:D42)</f>
        <v>89580067.070000008</v>
      </c>
    </row>
    <row r="30" spans="1:4" x14ac:dyDescent="0.25">
      <c r="A30" s="38"/>
      <c r="B30" s="21"/>
      <c r="C30" s="29"/>
      <c r="D30" s="22"/>
    </row>
    <row r="31" spans="1:4" x14ac:dyDescent="0.25">
      <c r="A31" s="67" t="s">
        <v>95</v>
      </c>
      <c r="B31" s="23">
        <v>738675.1</v>
      </c>
      <c r="C31" s="29" t="s">
        <v>96</v>
      </c>
      <c r="D31" s="25">
        <v>18138820.550000001</v>
      </c>
    </row>
    <row r="32" spans="1:4" x14ac:dyDescent="0.25">
      <c r="A32" s="38"/>
      <c r="B32" s="21"/>
      <c r="C32" s="29" t="s">
        <v>150</v>
      </c>
      <c r="D32" s="25">
        <v>0</v>
      </c>
    </row>
    <row r="33" spans="1:4" x14ac:dyDescent="0.25">
      <c r="A33" s="67" t="s">
        <v>97</v>
      </c>
      <c r="B33" s="23">
        <f>SUM(B35:B43)</f>
        <v>194968276.94999999</v>
      </c>
      <c r="C33" s="29" t="s">
        <v>98</v>
      </c>
      <c r="D33" s="25">
        <v>0</v>
      </c>
    </row>
    <row r="34" spans="1:4" x14ac:dyDescent="0.25">
      <c r="A34" s="38"/>
      <c r="B34" s="21"/>
      <c r="C34" s="29" t="s">
        <v>99</v>
      </c>
      <c r="D34" s="25">
        <v>0</v>
      </c>
    </row>
    <row r="35" spans="1:4" x14ac:dyDescent="0.25">
      <c r="A35" s="38" t="s">
        <v>151</v>
      </c>
      <c r="B35" s="21">
        <v>65681857</v>
      </c>
      <c r="C35" s="29" t="s">
        <v>100</v>
      </c>
      <c r="D35" s="25">
        <v>0</v>
      </c>
    </row>
    <row r="36" spans="1:4" x14ac:dyDescent="0.25">
      <c r="A36" s="38" t="s">
        <v>101</v>
      </c>
      <c r="B36" s="21">
        <v>1526610.64</v>
      </c>
      <c r="C36" s="29" t="s">
        <v>102</v>
      </c>
      <c r="D36" s="25">
        <v>11848.11</v>
      </c>
    </row>
    <row r="37" spans="1:4" x14ac:dyDescent="0.25">
      <c r="A37" s="38" t="s">
        <v>103</v>
      </c>
      <c r="B37" s="21">
        <v>207839.09</v>
      </c>
      <c r="C37" s="29" t="s">
        <v>104</v>
      </c>
      <c r="D37" s="25">
        <v>351114.23</v>
      </c>
    </row>
    <row r="38" spans="1:4" x14ac:dyDescent="0.25">
      <c r="A38" s="38" t="s">
        <v>105</v>
      </c>
      <c r="B38" s="21">
        <v>285353.48</v>
      </c>
      <c r="C38" s="29" t="s">
        <v>106</v>
      </c>
      <c r="D38" s="25">
        <v>11935.97</v>
      </c>
    </row>
    <row r="39" spans="1:4" x14ac:dyDescent="0.25">
      <c r="A39" s="38" t="s">
        <v>107</v>
      </c>
      <c r="B39" s="21">
        <v>938428.42999999993</v>
      </c>
      <c r="C39" s="29" t="s">
        <v>108</v>
      </c>
      <c r="D39" s="25">
        <v>18646476.150000002</v>
      </c>
    </row>
    <row r="40" spans="1:4" x14ac:dyDescent="0.25">
      <c r="A40" s="38" t="s">
        <v>109</v>
      </c>
      <c r="B40" s="21">
        <v>2163531.1</v>
      </c>
      <c r="C40" s="29" t="s">
        <v>110</v>
      </c>
      <c r="D40" s="25">
        <v>368660.56</v>
      </c>
    </row>
    <row r="41" spans="1:4" x14ac:dyDescent="0.25">
      <c r="A41" s="38" t="s">
        <v>111</v>
      </c>
      <c r="B41" s="21">
        <v>0</v>
      </c>
      <c r="C41" s="29" t="s">
        <v>112</v>
      </c>
      <c r="D41" s="25">
        <v>0</v>
      </c>
    </row>
    <row r="42" spans="1:4" x14ac:dyDescent="0.25">
      <c r="A42" s="38" t="s">
        <v>113</v>
      </c>
      <c r="B42" s="21">
        <v>105972323.58999999</v>
      </c>
      <c r="C42" s="29" t="s">
        <v>114</v>
      </c>
      <c r="D42" s="25">
        <v>52051211.5</v>
      </c>
    </row>
    <row r="43" spans="1:4" x14ac:dyDescent="0.25">
      <c r="A43" s="38" t="s">
        <v>115</v>
      </c>
      <c r="B43" s="21">
        <v>18192333.619999997</v>
      </c>
      <c r="C43" s="29"/>
      <c r="D43" s="22"/>
    </row>
    <row r="44" spans="1:4" x14ac:dyDescent="0.25">
      <c r="A44" s="38"/>
      <c r="B44" s="21"/>
      <c r="C44" s="29"/>
      <c r="D44" s="22"/>
    </row>
    <row r="45" spans="1:4" x14ac:dyDescent="0.25">
      <c r="A45" s="67" t="s">
        <v>116</v>
      </c>
      <c r="B45" s="23">
        <v>0</v>
      </c>
      <c r="C45" s="19" t="s">
        <v>117</v>
      </c>
      <c r="D45" s="20">
        <f>SUM(D47:D48)</f>
        <v>339521245.44999999</v>
      </c>
    </row>
    <row r="46" spans="1:4" x14ac:dyDescent="0.25">
      <c r="A46" s="38"/>
      <c r="B46" s="21"/>
      <c r="C46" s="29"/>
      <c r="D46" s="22"/>
    </row>
    <row r="47" spans="1:4" x14ac:dyDescent="0.25">
      <c r="A47" s="67" t="s">
        <v>118</v>
      </c>
      <c r="B47" s="23">
        <f>SUM(B49:B50)</f>
        <v>621290451.81000006</v>
      </c>
      <c r="C47" s="29" t="s">
        <v>119</v>
      </c>
      <c r="D47" s="21">
        <v>250609173.31</v>
      </c>
    </row>
    <row r="48" spans="1:4" x14ac:dyDescent="0.25">
      <c r="A48" s="38"/>
      <c r="B48" s="21"/>
      <c r="C48" s="29" t="s">
        <v>120</v>
      </c>
      <c r="D48" s="21">
        <v>88912072.140000001</v>
      </c>
    </row>
    <row r="49" spans="1:4" x14ac:dyDescent="0.25">
      <c r="A49" s="38" t="s">
        <v>121</v>
      </c>
      <c r="B49" s="21">
        <v>621188261.11000001</v>
      </c>
      <c r="C49" s="29"/>
      <c r="D49" s="30"/>
    </row>
    <row r="50" spans="1:4" x14ac:dyDescent="0.25">
      <c r="A50" s="38" t="s">
        <v>122</v>
      </c>
      <c r="B50" s="21">
        <v>102190.7</v>
      </c>
      <c r="C50" s="19" t="s">
        <v>123</v>
      </c>
      <c r="D50" s="31">
        <f>D52</f>
        <v>31480188.780000001</v>
      </c>
    </row>
    <row r="51" spans="1:4" x14ac:dyDescent="0.25">
      <c r="A51" s="38"/>
      <c r="B51" s="21"/>
      <c r="C51" s="29"/>
      <c r="D51" s="30"/>
    </row>
    <row r="52" spans="1:4" x14ac:dyDescent="0.25">
      <c r="A52" s="38"/>
      <c r="B52" s="21"/>
      <c r="C52" s="29" t="s">
        <v>124</v>
      </c>
      <c r="D52" s="21">
        <v>31480188.780000001</v>
      </c>
    </row>
    <row r="53" spans="1:4" x14ac:dyDescent="0.25">
      <c r="A53" s="19" t="s">
        <v>125</v>
      </c>
      <c r="B53" s="32">
        <f>B55</f>
        <v>1352201.45</v>
      </c>
      <c r="C53" s="70"/>
      <c r="D53" s="30"/>
    </row>
    <row r="54" spans="1:4" x14ac:dyDescent="0.25">
      <c r="A54" s="68"/>
      <c r="B54" s="33"/>
      <c r="C54" s="29"/>
      <c r="D54" s="30"/>
    </row>
    <row r="55" spans="1:4" x14ac:dyDescent="0.25">
      <c r="A55" s="29" t="s">
        <v>126</v>
      </c>
      <c r="B55" s="25">
        <v>1352201.45</v>
      </c>
      <c r="C55" s="29"/>
      <c r="D55" s="30"/>
    </row>
    <row r="56" spans="1:4" x14ac:dyDescent="0.25">
      <c r="A56" s="29"/>
      <c r="B56" s="34"/>
      <c r="C56" s="29"/>
      <c r="D56" s="30"/>
    </row>
    <row r="57" spans="1:4" x14ac:dyDescent="0.25">
      <c r="A57" s="19" t="s">
        <v>127</v>
      </c>
      <c r="B57" s="32">
        <f>B59</f>
        <v>2702967.98</v>
      </c>
      <c r="C57" s="29"/>
      <c r="D57" s="22"/>
    </row>
    <row r="58" spans="1:4" x14ac:dyDescent="0.25">
      <c r="A58" s="29"/>
      <c r="B58" s="25"/>
      <c r="C58" s="29"/>
      <c r="D58" s="22"/>
    </row>
    <row r="59" spans="1:4" x14ac:dyDescent="0.25">
      <c r="A59" s="29" t="s">
        <v>128</v>
      </c>
      <c r="B59" s="25">
        <v>2702967.98</v>
      </c>
      <c r="C59" s="29"/>
      <c r="D59" s="22"/>
    </row>
    <row r="60" spans="1:4" x14ac:dyDescent="0.25">
      <c r="A60" s="71"/>
      <c r="B60" s="35"/>
      <c r="C60" s="36"/>
      <c r="D60" s="37"/>
    </row>
    <row r="61" spans="1:4" x14ac:dyDescent="0.25">
      <c r="A61" s="72" t="s">
        <v>129</v>
      </c>
      <c r="B61" s="73">
        <f>B6+B29+B53+B57</f>
        <v>1226208679.7700002</v>
      </c>
      <c r="C61" s="74" t="s">
        <v>130</v>
      </c>
      <c r="D61" s="75">
        <f>D45+D29+D26+D23+D6+D50</f>
        <v>1226208679.7699997</v>
      </c>
    </row>
    <row r="62" spans="1:4" x14ac:dyDescent="0.25">
      <c r="A62" s="38"/>
      <c r="B62" s="21"/>
      <c r="C62" s="29"/>
      <c r="D62" s="22"/>
    </row>
    <row r="63" spans="1:4" x14ac:dyDescent="0.25">
      <c r="A63" s="17" t="s">
        <v>131</v>
      </c>
      <c r="B63" s="39">
        <v>275302509.18000007</v>
      </c>
      <c r="C63" s="19" t="s">
        <v>132</v>
      </c>
      <c r="D63" s="39">
        <v>275302509.18000007</v>
      </c>
    </row>
  </sheetData>
  <mergeCells count="3">
    <mergeCell ref="A2:D2"/>
    <mergeCell ref="A3:B4"/>
    <mergeCell ref="C3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C39F-B047-4FDB-B38C-B5FE9FB1E140}">
  <dimension ref="A1:F35"/>
  <sheetViews>
    <sheetView workbookViewId="0">
      <selection activeCell="A2" sqref="A2:B2"/>
    </sheetView>
  </sheetViews>
  <sheetFormatPr defaultRowHeight="15" x14ac:dyDescent="0.25"/>
  <cols>
    <col min="1" max="1" width="83.28515625" bestFit="1" customWidth="1"/>
    <col min="2" max="2" width="16.140625" customWidth="1"/>
  </cols>
  <sheetData>
    <row r="1" spans="1:6" s="41" customFormat="1" ht="67.5" customHeight="1" x14ac:dyDescent="0.25">
      <c r="B1" s="42"/>
    </row>
    <row r="2" spans="1:6" s="41" customFormat="1" ht="41.25" customHeight="1" x14ac:dyDescent="0.25">
      <c r="A2" s="90" t="s">
        <v>177</v>
      </c>
      <c r="B2" s="90"/>
    </row>
    <row r="3" spans="1:6" s="52" customFormat="1" ht="30" customHeight="1" x14ac:dyDescent="0.25">
      <c r="A3" s="91" t="s">
        <v>152</v>
      </c>
      <c r="B3" s="92"/>
      <c r="F3" s="53"/>
    </row>
    <row r="4" spans="1:6" s="41" customFormat="1" x14ac:dyDescent="0.25">
      <c r="A4" s="50" t="s">
        <v>153</v>
      </c>
      <c r="B4" s="43">
        <v>30327451.93</v>
      </c>
      <c r="C4" s="42"/>
      <c r="F4" s="42"/>
    </row>
    <row r="5" spans="1:6" s="41" customFormat="1" x14ac:dyDescent="0.25">
      <c r="A5" s="50" t="s">
        <v>154</v>
      </c>
      <c r="B5" s="43">
        <v>37665648.300000019</v>
      </c>
      <c r="C5" s="42"/>
      <c r="F5" s="42"/>
    </row>
    <row r="6" spans="1:6" s="41" customFormat="1" ht="22.5" customHeight="1" x14ac:dyDescent="0.25">
      <c r="A6" s="44" t="s">
        <v>134</v>
      </c>
      <c r="B6" s="45">
        <f>SUM(B4:B5)</f>
        <v>67993100.230000019</v>
      </c>
      <c r="C6" s="42"/>
    </row>
    <row r="7" spans="1:6" s="41" customFormat="1" ht="19.899999999999999" customHeight="1" x14ac:dyDescent="0.25">
      <c r="A7" s="91" t="s">
        <v>155</v>
      </c>
      <c r="B7" s="92"/>
      <c r="F7" s="42"/>
    </row>
    <row r="8" spans="1:6" s="41" customFormat="1" x14ac:dyDescent="0.25">
      <c r="A8" s="50" t="s">
        <v>172</v>
      </c>
      <c r="B8" s="43">
        <v>12150121.510000005</v>
      </c>
      <c r="F8" s="42"/>
    </row>
    <row r="9" spans="1:6" s="41" customFormat="1" x14ac:dyDescent="0.25">
      <c r="A9" s="50" t="s">
        <v>173</v>
      </c>
      <c r="B9" s="43">
        <v>-106059.22999999998</v>
      </c>
      <c r="C9" s="42"/>
      <c r="F9" s="42"/>
    </row>
    <row r="10" spans="1:6" s="41" customFormat="1" x14ac:dyDescent="0.25">
      <c r="A10" s="50" t="s">
        <v>174</v>
      </c>
      <c r="B10" s="43">
        <v>5204466.2800000012</v>
      </c>
      <c r="C10" s="42"/>
      <c r="F10" s="42"/>
    </row>
    <row r="11" spans="1:6" s="41" customFormat="1" ht="19.899999999999999" customHeight="1" x14ac:dyDescent="0.25">
      <c r="A11" s="50" t="s">
        <v>175</v>
      </c>
      <c r="B11" s="43">
        <v>6800388.5500000007</v>
      </c>
      <c r="F11" s="42"/>
    </row>
    <row r="12" spans="1:6" s="41" customFormat="1" ht="19.899999999999999" customHeight="1" x14ac:dyDescent="0.25">
      <c r="A12" s="50" t="s">
        <v>176</v>
      </c>
      <c r="B12" s="43">
        <v>-13179846.409999967</v>
      </c>
      <c r="F12" s="42"/>
    </row>
    <row r="13" spans="1:6" s="41" customFormat="1" ht="19.899999999999999" customHeight="1" x14ac:dyDescent="0.25">
      <c r="A13" s="44" t="s">
        <v>134</v>
      </c>
      <c r="B13" s="45">
        <f>SUM(B8:B12)</f>
        <v>10869070.70000004</v>
      </c>
      <c r="F13" s="42"/>
    </row>
    <row r="14" spans="1:6" s="41" customFormat="1" x14ac:dyDescent="0.25">
      <c r="A14" s="46" t="s">
        <v>156</v>
      </c>
      <c r="B14" s="45">
        <f>B6+B13</f>
        <v>78862170.930000067</v>
      </c>
      <c r="F14" s="42"/>
    </row>
    <row r="15" spans="1:6" s="41" customFormat="1" x14ac:dyDescent="0.25">
      <c r="A15" s="91" t="s">
        <v>157</v>
      </c>
      <c r="B15" s="92"/>
    </row>
    <row r="16" spans="1:6" s="54" customFormat="1" x14ac:dyDescent="0.25">
      <c r="A16" s="50" t="s">
        <v>158</v>
      </c>
      <c r="B16" s="47">
        <v>-15104615.9</v>
      </c>
    </row>
    <row r="17" spans="1:2" s="41" customFormat="1" ht="19.899999999999999" customHeight="1" x14ac:dyDescent="0.25">
      <c r="A17" s="50" t="s">
        <v>159</v>
      </c>
      <c r="B17" s="47">
        <v>-413422.17</v>
      </c>
    </row>
    <row r="18" spans="1:2" s="55" customFormat="1" ht="19.899999999999999" customHeight="1" x14ac:dyDescent="0.25">
      <c r="A18" s="50" t="s">
        <v>160</v>
      </c>
      <c r="B18" s="47">
        <v>0</v>
      </c>
    </row>
    <row r="19" spans="1:2" s="41" customFormat="1" x14ac:dyDescent="0.25">
      <c r="A19" s="44" t="s">
        <v>134</v>
      </c>
      <c r="B19" s="45">
        <f>SUM(B16:B18)</f>
        <v>-15518038.07</v>
      </c>
    </row>
    <row r="20" spans="1:2" s="41" customFormat="1" x14ac:dyDescent="0.25">
      <c r="A20" s="91" t="s">
        <v>161</v>
      </c>
      <c r="B20" s="92"/>
    </row>
    <row r="21" spans="1:2" s="41" customFormat="1" x14ac:dyDescent="0.25">
      <c r="A21" s="50" t="s">
        <v>158</v>
      </c>
      <c r="B21" s="47">
        <v>0</v>
      </c>
    </row>
    <row r="22" spans="1:2" s="41" customFormat="1" ht="19.899999999999999" customHeight="1" x14ac:dyDescent="0.25">
      <c r="A22" s="50" t="s">
        <v>159</v>
      </c>
      <c r="B22" s="47">
        <v>0</v>
      </c>
    </row>
    <row r="23" spans="1:2" s="41" customFormat="1" ht="19.899999999999999" customHeight="1" x14ac:dyDescent="0.25">
      <c r="A23" s="50" t="s">
        <v>160</v>
      </c>
      <c r="B23" s="47">
        <v>0</v>
      </c>
    </row>
    <row r="24" spans="1:2" s="41" customFormat="1" ht="19.899999999999999" customHeight="1" x14ac:dyDescent="0.25">
      <c r="A24" s="44" t="s">
        <v>134</v>
      </c>
      <c r="B24" s="45">
        <v>0</v>
      </c>
    </row>
    <row r="25" spans="1:2" s="41" customFormat="1" ht="25.5" x14ac:dyDescent="0.25">
      <c r="A25" s="46" t="s">
        <v>162</v>
      </c>
      <c r="B25" s="45">
        <f>SUM(B19,B24)</f>
        <v>-15518038.07</v>
      </c>
    </row>
    <row r="26" spans="1:2" s="41" customFormat="1" ht="19.899999999999999" customHeight="1" x14ac:dyDescent="0.25">
      <c r="A26" s="91" t="s">
        <v>163</v>
      </c>
      <c r="B26" s="92"/>
    </row>
    <row r="27" spans="1:2" s="41" customFormat="1" ht="19.899999999999999" customHeight="1" x14ac:dyDescent="0.25">
      <c r="A27" s="48" t="s">
        <v>170</v>
      </c>
      <c r="B27" s="47">
        <v>0</v>
      </c>
    </row>
    <row r="28" spans="1:2" s="41" customFormat="1" ht="20.45" customHeight="1" x14ac:dyDescent="0.25">
      <c r="A28" s="48" t="s">
        <v>164</v>
      </c>
      <c r="B28" s="47">
        <v>17500000</v>
      </c>
    </row>
    <row r="29" spans="1:2" s="41" customFormat="1" ht="17.45" customHeight="1" x14ac:dyDescent="0.25">
      <c r="A29" s="46" t="s">
        <v>165</v>
      </c>
      <c r="B29" s="49">
        <f>SUM(B27:B28)</f>
        <v>17500000</v>
      </c>
    </row>
    <row r="30" spans="1:2" s="41" customFormat="1" x14ac:dyDescent="0.25">
      <c r="A30" s="94"/>
      <c r="B30" s="94"/>
    </row>
    <row r="31" spans="1:2" s="41" customFormat="1" x14ac:dyDescent="0.25">
      <c r="A31" s="51" t="s">
        <v>166</v>
      </c>
      <c r="B31" s="76">
        <f>SUM(B29,B25,B14)</f>
        <v>80844132.860000074</v>
      </c>
    </row>
    <row r="32" spans="1:2" s="41" customFormat="1" x14ac:dyDescent="0.25">
      <c r="A32" s="93"/>
      <c r="B32" s="94"/>
    </row>
    <row r="33" spans="1:2" x14ac:dyDescent="0.25">
      <c r="A33" s="44" t="s">
        <v>167</v>
      </c>
      <c r="B33" s="45">
        <v>540342091.74000001</v>
      </c>
    </row>
    <row r="34" spans="1:2" x14ac:dyDescent="0.25">
      <c r="A34" s="44" t="s">
        <v>168</v>
      </c>
      <c r="B34" s="45">
        <v>621186224.70000005</v>
      </c>
    </row>
    <row r="35" spans="1:2" x14ac:dyDescent="0.25">
      <c r="A35" s="51" t="s">
        <v>169</v>
      </c>
      <c r="B35" s="77">
        <f>B34-B33</f>
        <v>80844132.960000038</v>
      </c>
    </row>
  </sheetData>
  <mergeCells count="8">
    <mergeCell ref="A2:B2"/>
    <mergeCell ref="A3:B3"/>
    <mergeCell ref="A7:B7"/>
    <mergeCell ref="A32:B32"/>
    <mergeCell ref="A15:B15"/>
    <mergeCell ref="A20:B20"/>
    <mergeCell ref="A26:B26"/>
    <mergeCell ref="A30:B3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412B-2BAF-42C0-A9D5-5D22AA50923A}">
  <dimension ref="A1:G14"/>
  <sheetViews>
    <sheetView workbookViewId="0">
      <selection activeCell="A2" sqref="A2:F2"/>
    </sheetView>
  </sheetViews>
  <sheetFormatPr defaultRowHeight="15" x14ac:dyDescent="0.25"/>
  <cols>
    <col min="1" max="1" width="39.7109375" customWidth="1"/>
    <col min="2" max="2" width="18.85546875" customWidth="1"/>
    <col min="3" max="3" width="45.140625" customWidth="1"/>
    <col min="4" max="4" width="18.85546875" customWidth="1"/>
    <col min="5" max="5" width="34.5703125" customWidth="1"/>
    <col min="6" max="6" width="18.85546875" customWidth="1"/>
  </cols>
  <sheetData>
    <row r="1" spans="1:7" ht="80.25" customHeight="1" x14ac:dyDescent="0.25"/>
    <row r="2" spans="1:7" ht="40.5" customHeight="1" x14ac:dyDescent="0.25">
      <c r="A2" s="97" t="s">
        <v>189</v>
      </c>
      <c r="B2" s="97"/>
      <c r="C2" s="97"/>
      <c r="D2" s="97"/>
      <c r="E2" s="97"/>
      <c r="F2" s="97"/>
    </row>
    <row r="3" spans="1:7" ht="30" customHeight="1" x14ac:dyDescent="0.25">
      <c r="A3" s="97" t="s">
        <v>178</v>
      </c>
      <c r="B3" s="97"/>
      <c r="C3" s="97" t="s">
        <v>179</v>
      </c>
      <c r="D3" s="97"/>
      <c r="E3" s="97" t="s">
        <v>180</v>
      </c>
      <c r="F3" s="97"/>
    </row>
    <row r="4" spans="1:7" ht="30" customHeight="1" x14ac:dyDescent="0.25">
      <c r="A4" s="95" t="s">
        <v>135</v>
      </c>
      <c r="B4" s="96">
        <f>SUM(F4:F6)</f>
        <v>337077412.73999995</v>
      </c>
      <c r="C4" s="78" t="s">
        <v>141</v>
      </c>
      <c r="D4" s="79">
        <f>F4</f>
        <v>307759366.39999998</v>
      </c>
      <c r="E4" s="80" t="s">
        <v>181</v>
      </c>
      <c r="F4" s="81">
        <v>307759366.39999998</v>
      </c>
      <c r="G4" s="1"/>
    </row>
    <row r="5" spans="1:7" ht="30" customHeight="1" x14ac:dyDescent="0.25">
      <c r="A5" s="95"/>
      <c r="B5" s="96"/>
      <c r="C5" s="98" t="s">
        <v>142</v>
      </c>
      <c r="D5" s="96">
        <f>SUM(F5:F6)</f>
        <v>29318046.340000004</v>
      </c>
      <c r="E5" s="80" t="s">
        <v>182</v>
      </c>
      <c r="F5" s="81">
        <v>19798604.030000001</v>
      </c>
      <c r="G5" s="87"/>
    </row>
    <row r="6" spans="1:7" ht="30" customHeight="1" x14ac:dyDescent="0.25">
      <c r="A6" s="95"/>
      <c r="B6" s="96"/>
      <c r="C6" s="98"/>
      <c r="D6" s="96"/>
      <c r="E6" s="80" t="s">
        <v>183</v>
      </c>
      <c r="F6" s="81">
        <v>9519442.3100000005</v>
      </c>
    </row>
    <row r="7" spans="1:7" ht="30" customHeight="1" x14ac:dyDescent="0.25">
      <c r="A7" s="95" t="s">
        <v>136</v>
      </c>
      <c r="B7" s="96">
        <f>SUM(F7:F8)</f>
        <v>343576796.03200001</v>
      </c>
      <c r="C7" s="78" t="s">
        <v>143</v>
      </c>
      <c r="D7" s="79">
        <f t="shared" ref="D7:D12" si="0">F7</f>
        <v>317417517.546</v>
      </c>
      <c r="E7" s="80" t="s">
        <v>139</v>
      </c>
      <c r="F7" s="81">
        <v>317417517.546</v>
      </c>
    </row>
    <row r="8" spans="1:7" ht="30" customHeight="1" x14ac:dyDescent="0.25">
      <c r="A8" s="95"/>
      <c r="B8" s="96"/>
      <c r="C8" s="78" t="s">
        <v>144</v>
      </c>
      <c r="D8" s="79">
        <f t="shared" si="0"/>
        <v>26159278.486000001</v>
      </c>
      <c r="E8" s="80" t="s">
        <v>184</v>
      </c>
      <c r="F8" s="81">
        <v>26159278.486000001</v>
      </c>
    </row>
    <row r="9" spans="1:7" ht="30" customHeight="1" x14ac:dyDescent="0.25">
      <c r="A9" s="95" t="s">
        <v>137</v>
      </c>
      <c r="B9" s="96">
        <f>SUM(F9:F10)</f>
        <v>17389570.550000001</v>
      </c>
      <c r="C9" s="78" t="s">
        <v>145</v>
      </c>
      <c r="D9" s="79">
        <f t="shared" si="0"/>
        <v>17389570.550000001</v>
      </c>
      <c r="E9" s="80" t="s">
        <v>140</v>
      </c>
      <c r="F9" s="81">
        <v>17389570.550000001</v>
      </c>
    </row>
    <row r="10" spans="1:7" ht="30" customHeight="1" x14ac:dyDescent="0.25">
      <c r="A10" s="95"/>
      <c r="B10" s="96"/>
      <c r="C10" s="78" t="s">
        <v>185</v>
      </c>
      <c r="D10" s="79">
        <f t="shared" si="0"/>
        <v>0</v>
      </c>
      <c r="E10" s="80" t="s">
        <v>186</v>
      </c>
      <c r="F10" s="81">
        <v>0</v>
      </c>
    </row>
    <row r="11" spans="1:7" ht="30" customHeight="1" x14ac:dyDescent="0.25">
      <c r="A11" s="95" t="s">
        <v>138</v>
      </c>
      <c r="B11" s="96">
        <f>SUM(F11:F12)</f>
        <v>2077939.22</v>
      </c>
      <c r="C11" s="78" t="s">
        <v>146</v>
      </c>
      <c r="D11" s="79">
        <f t="shared" si="0"/>
        <v>1038969.61</v>
      </c>
      <c r="E11" s="80" t="s">
        <v>187</v>
      </c>
      <c r="F11" s="81">
        <v>1038969.61</v>
      </c>
    </row>
    <row r="12" spans="1:7" ht="30" customHeight="1" x14ac:dyDescent="0.25">
      <c r="A12" s="95"/>
      <c r="B12" s="96"/>
      <c r="C12" s="78" t="s">
        <v>147</v>
      </c>
      <c r="D12" s="79">
        <f t="shared" si="0"/>
        <v>1038969.61</v>
      </c>
      <c r="E12" s="80" t="s">
        <v>187</v>
      </c>
      <c r="F12" s="81">
        <v>1038969.61</v>
      </c>
    </row>
    <row r="13" spans="1:7" ht="30" customHeight="1" x14ac:dyDescent="0.25">
      <c r="A13" s="82" t="s">
        <v>188</v>
      </c>
      <c r="B13" s="79">
        <v>0</v>
      </c>
      <c r="C13" s="78" t="s">
        <v>148</v>
      </c>
      <c r="D13" s="79">
        <v>0</v>
      </c>
      <c r="E13" s="80" t="s">
        <v>187</v>
      </c>
      <c r="F13" s="81">
        <v>132182723.90000001</v>
      </c>
    </row>
    <row r="14" spans="1:7" ht="30" customHeight="1" x14ac:dyDescent="0.25">
      <c r="A14" s="83" t="s">
        <v>133</v>
      </c>
      <c r="B14" s="84">
        <f>SUM(B4:B12)</f>
        <v>700121718.54199994</v>
      </c>
      <c r="C14" s="85"/>
      <c r="D14" s="84">
        <f>SUM(D4:D12)</f>
        <v>700121718.54200006</v>
      </c>
      <c r="E14" s="85"/>
      <c r="F14" s="86">
        <f>SUM(F4:F13)</f>
        <v>832304442.44200003</v>
      </c>
    </row>
  </sheetData>
  <mergeCells count="14">
    <mergeCell ref="A2:F2"/>
    <mergeCell ref="A3:B3"/>
    <mergeCell ref="C3:D3"/>
    <mergeCell ref="E3:F3"/>
    <mergeCell ref="A4:A6"/>
    <mergeCell ref="B4:B6"/>
    <mergeCell ref="C5:C6"/>
    <mergeCell ref="D5:D6"/>
    <mergeCell ref="A7:A8"/>
    <mergeCell ref="B7:B8"/>
    <mergeCell ref="A9:A10"/>
    <mergeCell ref="B9:B10"/>
    <mergeCell ref="A11:A12"/>
    <mergeCell ref="B11:B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Conto Economico</vt:lpstr>
      <vt:lpstr>Stato Patrimoniale</vt:lpstr>
      <vt:lpstr>Rendiconto Finanziario</vt:lpstr>
      <vt:lpstr>Missioni e Programmi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Poldi Francesco</dc:creator>
  <cp:lastModifiedBy>Poldi Francesco</cp:lastModifiedBy>
  <dcterms:created xsi:type="dcterms:W3CDTF">2021-06-18T09:02:31Z</dcterms:created>
  <dcterms:modified xsi:type="dcterms:W3CDTF">2021-06-22T13:17:08Z</dcterms:modified>
</cp:coreProperties>
</file>